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" yWindow="84" windowWidth="16536" windowHeight="9432"/>
  </bookViews>
  <sheets>
    <sheet name="Лист1" sheetId="9" r:id="rId1"/>
  </sheets>
  <definedNames>
    <definedName name="_xlnm.Print_Titles" localSheetId="0">Лист1!$7:$7</definedName>
  </definedNames>
  <calcPr calcId="124519" iterate="1"/>
</workbook>
</file>

<file path=xl/calcChain.xml><?xml version="1.0" encoding="utf-8"?>
<calcChain xmlns="http://schemas.openxmlformats.org/spreadsheetml/2006/main">
  <c r="C12" i="9"/>
  <c r="C13"/>
  <c r="C30"/>
  <c r="B29"/>
  <c r="C86"/>
  <c r="C49"/>
  <c r="C41"/>
  <c r="D82"/>
  <c r="D83"/>
  <c r="D84"/>
  <c r="C33"/>
  <c r="C45"/>
  <c r="C37"/>
  <c r="B27" l="1"/>
  <c r="B26"/>
  <c r="C46" l="1"/>
  <c r="C74"/>
  <c r="B74"/>
  <c r="C67"/>
  <c r="C50" l="1"/>
  <c r="B50"/>
  <c r="B67"/>
  <c r="C71"/>
  <c r="C69"/>
  <c r="C62"/>
  <c r="B62"/>
  <c r="C63"/>
  <c r="B63"/>
  <c r="D80"/>
  <c r="D79"/>
  <c r="D78"/>
  <c r="D77"/>
  <c r="D9" l="1"/>
  <c r="D10"/>
  <c r="D11"/>
  <c r="D14"/>
  <c r="D81"/>
  <c r="C61" l="1"/>
  <c r="B16" l="1"/>
  <c r="B61"/>
  <c r="D73" l="1"/>
  <c r="D76" l="1"/>
  <c r="B12"/>
  <c r="D26"/>
  <c r="D20" l="1"/>
  <c r="C31" l="1"/>
  <c r="C39"/>
  <c r="C43"/>
  <c r="C51"/>
  <c r="C57"/>
  <c r="C35"/>
  <c r="B31" l="1"/>
  <c r="B39"/>
  <c r="B43"/>
  <c r="B51"/>
  <c r="B57"/>
  <c r="D60"/>
  <c r="C47"/>
  <c r="B47"/>
  <c r="D54"/>
  <c r="D74" l="1"/>
  <c r="D75"/>
  <c r="D55" l="1"/>
  <c r="C87"/>
  <c r="D72"/>
  <c r="D71"/>
  <c r="D70"/>
  <c r="D69"/>
  <c r="D68"/>
  <c r="D67"/>
  <c r="D65"/>
  <c r="D64"/>
  <c r="D62"/>
  <c r="D59"/>
  <c r="D56"/>
  <c r="D53"/>
  <c r="D50"/>
  <c r="D49"/>
  <c r="D48"/>
  <c r="D46"/>
  <c r="D45"/>
  <c r="D44"/>
  <c r="D42"/>
  <c r="D41"/>
  <c r="D38"/>
  <c r="D37"/>
  <c r="B35"/>
  <c r="D34"/>
  <c r="D33"/>
  <c r="D32"/>
  <c r="B30" l="1"/>
  <c r="D66"/>
  <c r="D61"/>
  <c r="D51"/>
  <c r="D35"/>
  <c r="D39"/>
  <c r="D57"/>
  <c r="D52"/>
  <c r="D40"/>
  <c r="D36"/>
  <c r="D43"/>
  <c r="D63"/>
  <c r="D58"/>
  <c r="D47"/>
  <c r="D31" l="1"/>
  <c r="D15"/>
  <c r="D16"/>
  <c r="D17"/>
  <c r="D18"/>
  <c r="D19"/>
  <c r="D21"/>
  <c r="D22"/>
  <c r="D23"/>
  <c r="D24"/>
  <c r="D25"/>
  <c r="B86"/>
  <c r="D28"/>
  <c r="D27"/>
  <c r="C8"/>
  <c r="B8"/>
  <c r="B87" s="1"/>
  <c r="D8" l="1"/>
  <c r="D30"/>
  <c r="D29"/>
</calcChain>
</file>

<file path=xl/sharedStrings.xml><?xml version="1.0" encoding="utf-8"?>
<sst xmlns="http://schemas.openxmlformats.org/spreadsheetml/2006/main" count="88" uniqueCount="70">
  <si>
    <t>ВСЕГО ДОХОДОВ</t>
  </si>
  <si>
    <t>Налоговые доходы</t>
  </si>
  <si>
    <t>Неналоговые доходы</t>
  </si>
  <si>
    <t>Безвозмездные поступления</t>
  </si>
  <si>
    <t>исполнительные листы</t>
  </si>
  <si>
    <t>Отклонение</t>
  </si>
  <si>
    <t>оплата теплоэнергоресурсов</t>
  </si>
  <si>
    <t xml:space="preserve">резервный фонд </t>
  </si>
  <si>
    <t>обслуживание муниципального долга</t>
  </si>
  <si>
    <t>МП "Социальная поддержка отдельных категорий граждан на территории БМР"</t>
  </si>
  <si>
    <t>МП "АПК "Безопасный город"</t>
  </si>
  <si>
    <t>проведение аварийно-восстановительных работ на плотинах в селах</t>
  </si>
  <si>
    <t>Подпрограмма "Организация отдыха, оздоровления и занятости детей и подростков"</t>
  </si>
  <si>
    <t>МП "Муниципальная собственность"</t>
  </si>
  <si>
    <t>Остальные расходы муниципальных учреждений (оплата налогов, услуги связи, текущее содержание учреждений, общерайонные мероприятия, участие в соревнованиях и т.д.)</t>
  </si>
  <si>
    <t>тыс.руб.</t>
  </si>
  <si>
    <t>ВСЕГО РАСХОДОВ, в т.ч.</t>
  </si>
  <si>
    <t>1) за счет собственных средств бюджета:</t>
  </si>
  <si>
    <t>2) за счет безвозмездных поступлений из бюджетов других уровней</t>
  </si>
  <si>
    <t>Всего расходов за счет всех источников</t>
  </si>
  <si>
    <t>Мероприятия по приведению учреждений в соответствие нормам, установленным надзорными органами, в том числе:</t>
  </si>
  <si>
    <t>оплата труда с начислениями</t>
  </si>
  <si>
    <t>питание в садах и школах (льготные категории)</t>
  </si>
  <si>
    <t>Источники доходов и направления расходов</t>
  </si>
  <si>
    <t>- ремонт и содержание автодорог общего пользования местного значения БМР в соответствии с требованиями Прокуратуры г.Балаково, МУ МВД Балаковское, ОГИБДД МУ МВД Балаковское</t>
  </si>
  <si>
    <t>МП  "Повышение инвестиционной привлекательности и развитие экономического потенциала Балаковского муниципального района"</t>
  </si>
  <si>
    <t>- пожарная безопасность всего, в том числе:</t>
  </si>
  <si>
    <t>учреждения образования</t>
  </si>
  <si>
    <t>учреждения спорта</t>
  </si>
  <si>
    <t>учреждения культуры</t>
  </si>
  <si>
    <t>- формирование доступной среды для граждан с ограниченными возможностями всего, в том числе:</t>
  </si>
  <si>
    <t>- приведение технического состояния зданий учреждений к требованиям Роспотребнадзора, Ростехнадзора всего, в том числе:</t>
  </si>
  <si>
    <t>- охрана труда всего, в том числе:</t>
  </si>
  <si>
    <t>- мероприятия по подготовке к летнему оздоровительному сезону (Роспотребнадзор)</t>
  </si>
  <si>
    <t>- мероприятия по энергосбережению по требованиям Роспотребнадзора, Роспожнадзора всего, в том числе:</t>
  </si>
  <si>
    <t>-иные мероприятия по приведению учреждений в соответствие нормам, установленным надзорными органами всего, в том числе:</t>
  </si>
  <si>
    <t>соблюдение правил благоустройства и содержания территорий учреждений образования</t>
  </si>
  <si>
    <t>обеспечение безопасности участников дорожного движения учреждений образования</t>
  </si>
  <si>
    <t>соблюдение авторских прав на лицензионное программное обеспечение учреждений образования</t>
  </si>
  <si>
    <t>соблюдение требований законодательства по осуществлению закупок товаров, работ, услуг для обеспечения государственных и муниципальных нужд учреждений образования</t>
  </si>
  <si>
    <t>приведение качества воды в соответствии с установленными требованиями по учреждениям образования</t>
  </si>
  <si>
    <t>к пояснительной записке</t>
  </si>
  <si>
    <t>сохранность объектов культурного наследия Балаковского муниципального района по решениям Балаковского районного суда в соответствии с требованиями Прокуратуры города Балаково</t>
  </si>
  <si>
    <t>Прочие мероприятия, в том числе:</t>
  </si>
  <si>
    <t>Трудоустройство подростков в муниципальных учреждениях в период летних каникул</t>
  </si>
  <si>
    <t>ремонт помещений архивохранилищ, закладка дополнительных деревянных и стеклянных входных дверей</t>
  </si>
  <si>
    <t>оборудование муниципального архива охранной сигнализацией</t>
  </si>
  <si>
    <t>соблюдение требований Закона 116-ФЗ от 21.07.1997г. "О промышленной безопасности опасных производственных объектов" учреждениями образования</t>
  </si>
  <si>
    <t>- охрана окружающей среды (Росприроднадзор) всего, в том числе:</t>
  </si>
  <si>
    <t xml:space="preserve">испытывающая организация ООО "СНИЦ", Заключение по результатам обследования лифта, отработавшего назначенный срок службы  № 2020.02.5341, 2020.02.5342 (проведение модернизации, замены или остановки.). Продлен срок использования лифтов до 15.02.2025г. </t>
  </si>
  <si>
    <t>востановление циркуляционного трубопровода ГВС от группового бойлера, расположенного в подвальном помещении МКД №19 ул.Набережная 50 лет ВЛКСМ до стены МКД №20 ул.Набережная 50 лет ВЛКСМ  и установку двух циркуляционных насосов</t>
  </si>
  <si>
    <t>Ремонт здания спортивного комплекса "Молодежный" по адресу 30 лет Победы 1б  в соответствии с требованиями Роспотребнадзора и Ростехнадзора</t>
  </si>
  <si>
    <t>обеспечение санитарно-эпидемиологического благополучия учреждений образования и культуры</t>
  </si>
  <si>
    <t>соблюдение требований СанПин учреждениями образования и культуры</t>
  </si>
  <si>
    <t>межбюджетные трансферты поселениям БМР, на ремонт дорог и транспортное обслуживание</t>
  </si>
  <si>
    <t>Средства, зарезервированные для обеспечения дополнительных расходных обязательств</t>
  </si>
  <si>
    <t>- предупреждение терроризма (в т.ч. охрана ЧОП) всего, в том числе:</t>
  </si>
  <si>
    <t>Предложения о выделении в 2022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</si>
  <si>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разработка проектно-сметной документации на восстановление циркулярного трубопровода горячего водоснабжения на многоквартирные дома д.112, 112а по ул. Ленина, д.73 по ул. Саратовское шоссе и д.60 ул. Степная</t>
  </si>
  <si>
    <t>восстановление циркуляции горячего водоснабжения: ул. Ленина, д.90, д.92, ул. Лобачевского, д.116, д.120</t>
  </si>
  <si>
    <t>разработка программы комплексного развития систем коммунальной инфраструктуры для Быково-Отрогского и Натальинского муниципальных образований Балаковского муниципального района</t>
  </si>
  <si>
    <t>Ликвидация несанкционировнных свалок в близи дорог г. Балаково в кадастровых кварталах 64:40:030501, 64:40:030601, 64:40:030701</t>
  </si>
  <si>
    <t>Ликвидация несанкционировнной свалки севернее с.Кормежка Быково-Отрогского МО Балаковского муницпального района</t>
  </si>
  <si>
    <t>ремонт (асфальтирование) замощения территории стадиона "Труд" (6500 кв.м.)</t>
  </si>
  <si>
    <t>приобретение и установка дополнительных металлических опор освещения  (для проведения чемпионата мира Ю21)</t>
  </si>
  <si>
    <t xml:space="preserve">приобретение и установка дополнительных светильников (для проведения  чемпионата мира Ю21)  </t>
  </si>
  <si>
    <t>Проект на 2022 год с учетом обеспечения первоочередных расходов (оплата труда, ТЭРы и пр.)</t>
  </si>
  <si>
    <t>Проект на 2022 год с учетом приведения учреждений в соответствие нормам, установленным надзорными органами</t>
  </si>
  <si>
    <t>Предельный дефицит по БК РФ 10%  - не более          138 016,3 тыс.руб.</t>
  </si>
  <si>
    <t>Приложение 3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</si>
</sst>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0_р_._-;\-* #,##0.00_р_._-;_-* &quot;-&quot;??_р_._-;_-@_-"/>
    <numFmt numFmtId="166" formatCode="000"/>
    <numFmt numFmtId="167" formatCode="00\.00\.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6" fillId="0" borderId="0" applyFont="0" applyFill="0" applyBorder="0" applyAlignment="0" applyProtection="0"/>
  </cellStyleXfs>
  <cellXfs count="47">
    <xf numFmtId="0" fontId="0" fillId="0" borderId="0" xfId="0"/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2" xfId="1" applyFont="1" applyFill="1" applyBorder="1" applyAlignment="1">
      <alignment vertical="center" wrapText="1"/>
    </xf>
    <xf numFmtId="167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vertical="center"/>
      <protection hidden="1"/>
    </xf>
    <xf numFmtId="0" fontId="5" fillId="3" borderId="2" xfId="1" applyFont="1" applyFill="1" applyBorder="1" applyAlignment="1">
      <alignment vertical="center" wrapText="1"/>
    </xf>
    <xf numFmtId="0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>
      <alignment wrapText="1"/>
    </xf>
    <xf numFmtId="49" fontId="8" fillId="0" borderId="2" xfId="1" applyNumberFormat="1" applyFont="1" applyFill="1" applyBorder="1" applyAlignment="1" applyProtection="1">
      <alignment horizontal="left" vertical="center" wrapText="1"/>
      <protection hidden="1"/>
    </xf>
    <xf numFmtId="2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right"/>
    </xf>
    <xf numFmtId="164" fontId="5" fillId="3" borderId="2" xfId="1" applyNumberFormat="1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center" vertical="top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4" fontId="2" fillId="0" borderId="2" xfId="0" applyNumberFormat="1" applyFont="1" applyBorder="1" applyAlignment="1">
      <alignment horizontal="center" vertical="top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164" fontId="4" fillId="0" borderId="2" xfId="0" applyNumberFormat="1" applyFont="1" applyBorder="1" applyAlignment="1">
      <alignment horizontal="center" vertical="top"/>
    </xf>
    <xf numFmtId="164" fontId="2" fillId="3" borderId="2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/>
    </xf>
    <xf numFmtId="0" fontId="10" fillId="0" borderId="0" xfId="0" applyFont="1"/>
    <xf numFmtId="0" fontId="12" fillId="0" borderId="0" xfId="0" applyFont="1"/>
    <xf numFmtId="0" fontId="3" fillId="3" borderId="2" xfId="0" applyFont="1" applyFill="1" applyBorder="1" applyAlignment="1">
      <alignment horizontal="center" vertical="center"/>
    </xf>
    <xf numFmtId="164" fontId="13" fillId="3" borderId="2" xfId="0" applyNumberFormat="1" applyFont="1" applyFill="1" applyBorder="1" applyAlignment="1">
      <alignment horizontal="center" vertical="top"/>
    </xf>
    <xf numFmtId="0" fontId="14" fillId="0" borderId="0" xfId="0" applyFont="1"/>
    <xf numFmtId="0" fontId="2" fillId="3" borderId="2" xfId="0" applyFont="1" applyFill="1" applyBorder="1"/>
    <xf numFmtId="0" fontId="4" fillId="0" borderId="2" xfId="0" applyFont="1" applyBorder="1" applyAlignment="1">
      <alignment wrapText="1"/>
    </xf>
    <xf numFmtId="164" fontId="5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0" fontId="16" fillId="0" borderId="0" xfId="0" applyFont="1"/>
    <xf numFmtId="0" fontId="2" fillId="3" borderId="2" xfId="0" applyFont="1" applyFill="1" applyBorder="1" applyAlignment="1">
      <alignment wrapText="1"/>
    </xf>
    <xf numFmtId="164" fontId="2" fillId="3" borderId="2" xfId="0" applyNumberFormat="1" applyFont="1" applyFill="1" applyBorder="1" applyAlignment="1">
      <alignment horizontal="center" vertical="center"/>
    </xf>
    <xf numFmtId="164" fontId="10" fillId="0" borderId="0" xfId="0" applyNumberFormat="1" applyFont="1"/>
    <xf numFmtId="0" fontId="4" fillId="0" borderId="3" xfId="0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/>
    <xf numFmtId="0" fontId="8" fillId="0" borderId="2" xfId="0" applyFont="1" applyFill="1" applyBorder="1" applyAlignment="1">
      <alignment vertical="top" wrapText="1"/>
    </xf>
    <xf numFmtId="49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3"/>
  <sheetViews>
    <sheetView tabSelected="1" zoomScale="90" zoomScaleNormal="90" zoomScaleSheetLayoutView="90" workbookViewId="0">
      <selection activeCell="D2" sqref="D2"/>
    </sheetView>
  </sheetViews>
  <sheetFormatPr defaultColWidth="8.77734375" defaultRowHeight="15.6"/>
  <cols>
    <col min="1" max="1" width="54.21875" style="23" customWidth="1"/>
    <col min="2" max="2" width="19.77734375" style="23" customWidth="1"/>
    <col min="3" max="3" width="24" style="23" customWidth="1"/>
    <col min="4" max="4" width="18.5546875" style="23" customWidth="1"/>
    <col min="5" max="16384" width="8.77734375" style="23"/>
  </cols>
  <sheetData>
    <row r="1" spans="1:4">
      <c r="D1" s="14" t="s">
        <v>69</v>
      </c>
    </row>
    <row r="2" spans="1:4">
      <c r="D2" s="14" t="s">
        <v>41</v>
      </c>
    </row>
    <row r="3" spans="1:4">
      <c r="D3" s="14"/>
    </row>
    <row r="5" spans="1:4" ht="76.5" customHeight="1">
      <c r="A5" s="46" t="s">
        <v>57</v>
      </c>
      <c r="B5" s="46"/>
      <c r="C5" s="46"/>
      <c r="D5" s="46"/>
    </row>
    <row r="6" spans="1:4" s="24" customFormat="1">
      <c r="A6" s="23"/>
      <c r="B6" s="23"/>
      <c r="C6" s="23"/>
      <c r="D6" s="14" t="s">
        <v>15</v>
      </c>
    </row>
    <row r="7" spans="1:4" ht="79.2">
      <c r="A7" s="25" t="s">
        <v>23</v>
      </c>
      <c r="B7" s="10" t="s">
        <v>66</v>
      </c>
      <c r="C7" s="10" t="s">
        <v>67</v>
      </c>
      <c r="D7" s="10" t="s">
        <v>5</v>
      </c>
    </row>
    <row r="8" spans="1:4">
      <c r="A8" s="9" t="s">
        <v>0</v>
      </c>
      <c r="B8" s="15">
        <f>B9+B10+B11</f>
        <v>3397930.9000000004</v>
      </c>
      <c r="C8" s="15">
        <f>C9+C10+C11</f>
        <v>3397930.9000000004</v>
      </c>
      <c r="D8" s="16">
        <f>C8-B8</f>
        <v>0</v>
      </c>
    </row>
    <row r="9" spans="1:4">
      <c r="A9" s="7" t="s">
        <v>1</v>
      </c>
      <c r="B9" s="17">
        <v>1236483.3</v>
      </c>
      <c r="C9" s="17">
        <v>1236483.3</v>
      </c>
      <c r="D9" s="18">
        <f>C9-B9</f>
        <v>0</v>
      </c>
    </row>
    <row r="10" spans="1:4">
      <c r="A10" s="7" t="s">
        <v>2</v>
      </c>
      <c r="B10" s="17">
        <v>143680</v>
      </c>
      <c r="C10" s="17">
        <v>143680</v>
      </c>
      <c r="D10" s="18">
        <f t="shared" ref="D10:D11" si="0">C10-B10</f>
        <v>0</v>
      </c>
    </row>
    <row r="11" spans="1:4">
      <c r="A11" s="8" t="s">
        <v>3</v>
      </c>
      <c r="B11" s="19">
        <v>2017767.6</v>
      </c>
      <c r="C11" s="19">
        <v>2017767.6</v>
      </c>
      <c r="D11" s="18">
        <f t="shared" si="0"/>
        <v>0</v>
      </c>
    </row>
    <row r="12" spans="1:4" s="27" customFormat="1">
      <c r="A12" s="9" t="s">
        <v>16</v>
      </c>
      <c r="B12" s="16">
        <f>B13+B85</f>
        <v>3532870.5</v>
      </c>
      <c r="C12" s="16">
        <f>C13+C85</f>
        <v>3538105.5</v>
      </c>
      <c r="D12" s="26"/>
    </row>
    <row r="13" spans="1:4">
      <c r="A13" s="28" t="s">
        <v>17</v>
      </c>
      <c r="B13" s="21">
        <v>1515102.9</v>
      </c>
      <c r="C13" s="21">
        <f>C30</f>
        <v>1520337.8999999997</v>
      </c>
      <c r="D13" s="21">
        <v>0</v>
      </c>
    </row>
    <row r="14" spans="1:4">
      <c r="A14" s="29" t="s">
        <v>21</v>
      </c>
      <c r="B14" s="20">
        <v>653510.80000000005</v>
      </c>
      <c r="C14" s="20"/>
      <c r="D14" s="20">
        <f>C14-B14</f>
        <v>-653510.80000000005</v>
      </c>
    </row>
    <row r="15" spans="1:4">
      <c r="A15" s="29" t="s">
        <v>6</v>
      </c>
      <c r="B15" s="20">
        <v>220528</v>
      </c>
      <c r="C15" s="20"/>
      <c r="D15" s="20">
        <f t="shared" ref="D15:D29" si="1">C15-B15</f>
        <v>-220528</v>
      </c>
    </row>
    <row r="16" spans="1:4">
      <c r="A16" s="3" t="s">
        <v>7</v>
      </c>
      <c r="B16" s="20">
        <f>4000</f>
        <v>4000</v>
      </c>
      <c r="C16" s="20"/>
      <c r="D16" s="20">
        <f t="shared" si="1"/>
        <v>-4000</v>
      </c>
    </row>
    <row r="17" spans="1:4">
      <c r="A17" s="3" t="s">
        <v>8</v>
      </c>
      <c r="B17" s="20">
        <v>54480.6</v>
      </c>
      <c r="C17" s="20"/>
      <c r="D17" s="20">
        <f t="shared" si="1"/>
        <v>-54480.6</v>
      </c>
    </row>
    <row r="18" spans="1:4">
      <c r="A18" s="3" t="s">
        <v>4</v>
      </c>
      <c r="B18" s="20">
        <v>2000</v>
      </c>
      <c r="C18" s="20"/>
      <c r="D18" s="20">
        <f t="shared" si="1"/>
        <v>-2000</v>
      </c>
    </row>
    <row r="19" spans="1:4" ht="38.4" customHeight="1">
      <c r="A19" s="3" t="s">
        <v>54</v>
      </c>
      <c r="B19" s="20">
        <v>260879.2</v>
      </c>
      <c r="C19" s="20"/>
      <c r="D19" s="20">
        <f t="shared" si="1"/>
        <v>-260879.2</v>
      </c>
    </row>
    <row r="20" spans="1:4" ht="31.2">
      <c r="A20" s="39" t="s">
        <v>55</v>
      </c>
      <c r="B20" s="20">
        <v>38477.599999999999</v>
      </c>
      <c r="C20" s="20"/>
      <c r="D20" s="20">
        <f t="shared" si="1"/>
        <v>-38477.599999999999</v>
      </c>
    </row>
    <row r="21" spans="1:4">
      <c r="A21" s="2" t="s">
        <v>10</v>
      </c>
      <c r="B21" s="20">
        <v>3100</v>
      </c>
      <c r="C21" s="20"/>
      <c r="D21" s="20">
        <f t="shared" si="1"/>
        <v>-3100</v>
      </c>
    </row>
    <row r="22" spans="1:4" ht="31.2">
      <c r="A22" s="2" t="s">
        <v>9</v>
      </c>
      <c r="B22" s="20">
        <v>9463.2000000000007</v>
      </c>
      <c r="C22" s="20"/>
      <c r="D22" s="20">
        <f t="shared" si="1"/>
        <v>-9463.2000000000007</v>
      </c>
    </row>
    <row r="23" spans="1:4" ht="46.8">
      <c r="A23" s="3" t="s">
        <v>25</v>
      </c>
      <c r="B23" s="20">
        <v>1719.9</v>
      </c>
      <c r="C23" s="20"/>
      <c r="D23" s="20">
        <f t="shared" si="1"/>
        <v>-1719.9</v>
      </c>
    </row>
    <row r="24" spans="1:4">
      <c r="A24" s="4" t="s">
        <v>13</v>
      </c>
      <c r="B24" s="20">
        <v>3901</v>
      </c>
      <c r="C24" s="20"/>
      <c r="D24" s="20">
        <f t="shared" si="1"/>
        <v>-3901</v>
      </c>
    </row>
    <row r="25" spans="1:4" ht="31.2">
      <c r="A25" s="5" t="s">
        <v>11</v>
      </c>
      <c r="B25" s="20">
        <v>933.5</v>
      </c>
      <c r="C25" s="20"/>
      <c r="D25" s="20">
        <f t="shared" si="1"/>
        <v>-933.5</v>
      </c>
    </row>
    <row r="26" spans="1:4" ht="31.2">
      <c r="A26" s="29" t="s">
        <v>44</v>
      </c>
      <c r="B26" s="20">
        <f>386.1+579.1+2461.1</f>
        <v>3426.3</v>
      </c>
      <c r="C26" s="20"/>
      <c r="D26" s="20">
        <f t="shared" si="1"/>
        <v>-3426.3</v>
      </c>
    </row>
    <row r="27" spans="1:4">
      <c r="A27" s="29" t="s">
        <v>22</v>
      </c>
      <c r="B27" s="20">
        <f>7222.4+26226.3</f>
        <v>33448.699999999997</v>
      </c>
      <c r="C27" s="20"/>
      <c r="D27" s="20">
        <f t="shared" si="1"/>
        <v>-33448.699999999997</v>
      </c>
    </row>
    <row r="28" spans="1:4" ht="31.2">
      <c r="A28" s="6" t="s">
        <v>12</v>
      </c>
      <c r="B28" s="20">
        <v>26270.2</v>
      </c>
      <c r="C28" s="20"/>
      <c r="D28" s="20">
        <f t="shared" si="1"/>
        <v>-26270.2</v>
      </c>
    </row>
    <row r="29" spans="1:4" ht="62.4">
      <c r="A29" s="29" t="s">
        <v>14</v>
      </c>
      <c r="B29" s="22">
        <f>B13-B14-B15-B16-B17-B18-B19-B20-B21-B22-B23-B24-B25-B26-B27-B28-B30</f>
        <v>105178.37999999984</v>
      </c>
      <c r="C29" s="20"/>
      <c r="D29" s="20">
        <f t="shared" si="1"/>
        <v>-105178.37999999984</v>
      </c>
    </row>
    <row r="30" spans="1:4" s="27" customFormat="1" ht="48.6">
      <c r="A30" s="11" t="s">
        <v>20</v>
      </c>
      <c r="B30" s="30">
        <f>B31+B35+B39+B43+B47+B51+B55+B56+B57+B61+B74</f>
        <v>93785.52</v>
      </c>
      <c r="C30" s="30">
        <f>C31+C35+C39+C43+C47+C51+C55+C56+C57+C61+C74</f>
        <v>1520337.8999999997</v>
      </c>
      <c r="D30" s="30">
        <f>B30-C30</f>
        <v>-1426552.3799999997</v>
      </c>
    </row>
    <row r="31" spans="1:4" s="27" customFormat="1">
      <c r="A31" s="1" t="s">
        <v>26</v>
      </c>
      <c r="B31" s="31">
        <f>SUM(B32:B34)</f>
        <v>4884.7000000000007</v>
      </c>
      <c r="C31" s="31">
        <f>SUM(C32:C34)</f>
        <v>75215.5</v>
      </c>
      <c r="D31" s="31">
        <f t="shared" ref="D31:D84" si="2">B31-C31</f>
        <v>-70330.8</v>
      </c>
    </row>
    <row r="32" spans="1:4">
      <c r="A32" s="12" t="s">
        <v>27</v>
      </c>
      <c r="B32" s="32">
        <v>4762.6000000000004</v>
      </c>
      <c r="C32" s="32">
        <v>74380.2</v>
      </c>
      <c r="D32" s="32">
        <f t="shared" si="2"/>
        <v>-69617.599999999991</v>
      </c>
    </row>
    <row r="33" spans="1:4">
      <c r="A33" s="12" t="s">
        <v>28</v>
      </c>
      <c r="B33" s="32">
        <v>30.3</v>
      </c>
      <c r="C33" s="32">
        <f>300+100</f>
        <v>400</v>
      </c>
      <c r="D33" s="32">
        <f t="shared" si="2"/>
        <v>-369.7</v>
      </c>
    </row>
    <row r="34" spans="1:4">
      <c r="A34" s="12" t="s">
        <v>29</v>
      </c>
      <c r="B34" s="32">
        <v>91.8</v>
      </c>
      <c r="C34" s="32">
        <v>435.3</v>
      </c>
      <c r="D34" s="32">
        <f t="shared" si="2"/>
        <v>-343.5</v>
      </c>
    </row>
    <row r="35" spans="1:4" s="27" customFormat="1" ht="33.75" customHeight="1">
      <c r="A35" s="1" t="s">
        <v>30</v>
      </c>
      <c r="B35" s="31">
        <f>SUM(B36:B38)</f>
        <v>0</v>
      </c>
      <c r="C35" s="31">
        <f>SUM(C36:C38)</f>
        <v>3950.5</v>
      </c>
      <c r="D35" s="31">
        <f t="shared" si="2"/>
        <v>-3950.5</v>
      </c>
    </row>
    <row r="36" spans="1:4">
      <c r="A36" s="12" t="s">
        <v>27</v>
      </c>
      <c r="B36" s="32"/>
      <c r="C36" s="32">
        <v>1570</v>
      </c>
      <c r="D36" s="32">
        <f t="shared" si="2"/>
        <v>-1570</v>
      </c>
    </row>
    <row r="37" spans="1:4">
      <c r="A37" s="12" t="s">
        <v>28</v>
      </c>
      <c r="B37" s="32"/>
      <c r="C37" s="32">
        <f>1172.5</f>
        <v>1172.5</v>
      </c>
      <c r="D37" s="32">
        <f t="shared" si="2"/>
        <v>-1172.5</v>
      </c>
    </row>
    <row r="38" spans="1:4">
      <c r="A38" s="12" t="s">
        <v>29</v>
      </c>
      <c r="B38" s="32"/>
      <c r="C38" s="32">
        <v>1208</v>
      </c>
      <c r="D38" s="32">
        <f t="shared" si="2"/>
        <v>-1208</v>
      </c>
    </row>
    <row r="39" spans="1:4" s="27" customFormat="1" ht="33.6" customHeight="1">
      <c r="A39" s="1" t="s">
        <v>56</v>
      </c>
      <c r="B39" s="31">
        <f>SUM(B40:B42)</f>
        <v>8683</v>
      </c>
      <c r="C39" s="31">
        <f>SUM(C40:C42)</f>
        <v>185212.69999999998</v>
      </c>
      <c r="D39" s="31">
        <f t="shared" si="2"/>
        <v>-176529.69999999998</v>
      </c>
    </row>
    <row r="40" spans="1:4">
      <c r="A40" s="12" t="s">
        <v>27</v>
      </c>
      <c r="B40" s="32">
        <v>8511.4</v>
      </c>
      <c r="C40" s="32">
        <v>174233.9</v>
      </c>
      <c r="D40" s="32">
        <f t="shared" si="2"/>
        <v>-165722.5</v>
      </c>
    </row>
    <row r="41" spans="1:4">
      <c r="A41" s="12" t="s">
        <v>28</v>
      </c>
      <c r="B41" s="32">
        <v>7.5</v>
      </c>
      <c r="C41" s="32">
        <f>1100+710</f>
        <v>1810</v>
      </c>
      <c r="D41" s="32">
        <f t="shared" si="2"/>
        <v>-1802.5</v>
      </c>
    </row>
    <row r="42" spans="1:4">
      <c r="A42" s="12" t="s">
        <v>29</v>
      </c>
      <c r="B42" s="32">
        <v>164.1</v>
      </c>
      <c r="C42" s="32">
        <v>9168.7999999999993</v>
      </c>
      <c r="D42" s="32">
        <f t="shared" si="2"/>
        <v>-9004.6999999999989</v>
      </c>
    </row>
    <row r="43" spans="1:4" s="27" customFormat="1" ht="46.8">
      <c r="A43" s="1" t="s">
        <v>31</v>
      </c>
      <c r="B43" s="31">
        <f>SUM(B44:B46)</f>
        <v>7529.3</v>
      </c>
      <c r="C43" s="31">
        <f>SUM(C44:C46)</f>
        <v>700506.29999999993</v>
      </c>
      <c r="D43" s="31">
        <f t="shared" si="2"/>
        <v>-692976.99999999988</v>
      </c>
    </row>
    <row r="44" spans="1:4">
      <c r="A44" s="12" t="s">
        <v>27</v>
      </c>
      <c r="B44" s="32">
        <v>7516.7</v>
      </c>
      <c r="C44" s="32">
        <v>650729.19999999995</v>
      </c>
      <c r="D44" s="32">
        <f t="shared" si="2"/>
        <v>-643212.5</v>
      </c>
    </row>
    <row r="45" spans="1:4">
      <c r="A45" s="12" t="s">
        <v>28</v>
      </c>
      <c r="B45" s="32"/>
      <c r="C45" s="32">
        <f>23478.9</f>
        <v>23478.9</v>
      </c>
      <c r="D45" s="32">
        <f t="shared" si="2"/>
        <v>-23478.9</v>
      </c>
    </row>
    <row r="46" spans="1:4">
      <c r="A46" s="12" t="s">
        <v>29</v>
      </c>
      <c r="B46" s="32">
        <v>12.6</v>
      </c>
      <c r="C46" s="32">
        <f>25722.3+40+535.9</f>
        <v>26298.2</v>
      </c>
      <c r="D46" s="32">
        <f t="shared" si="2"/>
        <v>-26285.600000000002</v>
      </c>
    </row>
    <row r="47" spans="1:4" s="27" customFormat="1">
      <c r="A47" s="1" t="s">
        <v>32</v>
      </c>
      <c r="B47" s="31">
        <f>SUM(B48:B50)</f>
        <v>12197.8</v>
      </c>
      <c r="C47" s="31">
        <f>SUM(C48:C50)</f>
        <v>29261.7</v>
      </c>
      <c r="D47" s="31">
        <f t="shared" si="2"/>
        <v>-17063.900000000001</v>
      </c>
    </row>
    <row r="48" spans="1:4">
      <c r="A48" s="12" t="s">
        <v>27</v>
      </c>
      <c r="B48" s="32">
        <v>11921.9</v>
      </c>
      <c r="C48" s="32">
        <v>27657.8</v>
      </c>
      <c r="D48" s="32">
        <f t="shared" si="2"/>
        <v>-15735.9</v>
      </c>
    </row>
    <row r="49" spans="1:4">
      <c r="A49" s="12" t="s">
        <v>28</v>
      </c>
      <c r="B49" s="32"/>
      <c r="C49" s="32">
        <f>319.2+173.3</f>
        <v>492.5</v>
      </c>
      <c r="D49" s="32">
        <f t="shared" si="2"/>
        <v>-492.5</v>
      </c>
    </row>
    <row r="50" spans="1:4">
      <c r="A50" s="12" t="s">
        <v>29</v>
      </c>
      <c r="B50" s="32">
        <f>261.9+14</f>
        <v>275.89999999999998</v>
      </c>
      <c r="C50" s="32">
        <f>1097.4+14</f>
        <v>1111.4000000000001</v>
      </c>
      <c r="D50" s="32">
        <f t="shared" si="2"/>
        <v>-835.50000000000011</v>
      </c>
    </row>
    <row r="51" spans="1:4" s="27" customFormat="1" ht="31.2">
      <c r="A51" s="1" t="s">
        <v>48</v>
      </c>
      <c r="B51" s="31">
        <f>SUM(B52:B54)</f>
        <v>471.7</v>
      </c>
      <c r="C51" s="31">
        <f>SUM(C52:C54)</f>
        <v>669.1</v>
      </c>
      <c r="D51" s="31">
        <f t="shared" si="2"/>
        <v>-197.40000000000003</v>
      </c>
    </row>
    <row r="52" spans="1:4">
      <c r="A52" s="12" t="s">
        <v>27</v>
      </c>
      <c r="B52" s="32">
        <v>357.9</v>
      </c>
      <c r="C52" s="32">
        <v>470.5</v>
      </c>
      <c r="D52" s="32">
        <f t="shared" si="2"/>
        <v>-112.60000000000002</v>
      </c>
    </row>
    <row r="53" spans="1:4">
      <c r="A53" s="12" t="s">
        <v>28</v>
      </c>
      <c r="B53" s="32"/>
      <c r="C53" s="32">
        <v>37.799999999999997</v>
      </c>
      <c r="D53" s="32">
        <f t="shared" si="2"/>
        <v>-37.799999999999997</v>
      </c>
    </row>
    <row r="54" spans="1:4">
      <c r="A54" s="12" t="s">
        <v>29</v>
      </c>
      <c r="B54" s="32">
        <v>113.8</v>
      </c>
      <c r="C54" s="32">
        <v>160.80000000000001</v>
      </c>
      <c r="D54" s="32">
        <f t="shared" si="2"/>
        <v>-47.000000000000014</v>
      </c>
    </row>
    <row r="55" spans="1:4" s="27" customFormat="1" ht="78" hidden="1">
      <c r="A55" s="1" t="s">
        <v>24</v>
      </c>
      <c r="B55" s="33"/>
      <c r="C55" s="33"/>
      <c r="D55" s="33">
        <f t="shared" si="2"/>
        <v>0</v>
      </c>
    </row>
    <row r="56" spans="1:4" s="27" customFormat="1" ht="31.2">
      <c r="A56" s="1" t="s">
        <v>33</v>
      </c>
      <c r="B56" s="31">
        <v>2650</v>
      </c>
      <c r="C56" s="31">
        <v>4893</v>
      </c>
      <c r="D56" s="31">
        <f t="shared" si="2"/>
        <v>-2243</v>
      </c>
    </row>
    <row r="57" spans="1:4" s="27" customFormat="1" ht="46.8">
      <c r="A57" s="1" t="s">
        <v>34</v>
      </c>
      <c r="B57" s="31">
        <f>SUM(B58:B60)</f>
        <v>2891</v>
      </c>
      <c r="C57" s="31">
        <f>SUM(C58:C60)</f>
        <v>128044.4</v>
      </c>
      <c r="D57" s="31">
        <f t="shared" si="2"/>
        <v>-125153.4</v>
      </c>
    </row>
    <row r="58" spans="1:4">
      <c r="A58" s="12" t="s">
        <v>27</v>
      </c>
      <c r="B58" s="32">
        <v>2883</v>
      </c>
      <c r="C58" s="32">
        <v>125100.9</v>
      </c>
      <c r="D58" s="32">
        <f t="shared" si="2"/>
        <v>-122217.9</v>
      </c>
    </row>
    <row r="59" spans="1:4">
      <c r="A59" s="12" t="s">
        <v>28</v>
      </c>
      <c r="B59" s="32"/>
      <c r="C59" s="32"/>
      <c r="D59" s="32">
        <f t="shared" si="2"/>
        <v>0</v>
      </c>
    </row>
    <row r="60" spans="1:4">
      <c r="A60" s="12" t="s">
        <v>29</v>
      </c>
      <c r="B60" s="32">
        <v>8</v>
      </c>
      <c r="C60" s="32">
        <v>2943.5</v>
      </c>
      <c r="D60" s="32">
        <f t="shared" si="2"/>
        <v>-2935.5</v>
      </c>
    </row>
    <row r="61" spans="1:4" s="27" customFormat="1" ht="46.8">
      <c r="A61" s="1" t="s">
        <v>35</v>
      </c>
      <c r="B61" s="31">
        <f>SUM(B62:B73)</f>
        <v>49683.35</v>
      </c>
      <c r="C61" s="31">
        <f>SUM(C62:C73)</f>
        <v>224114.55000000002</v>
      </c>
      <c r="D61" s="31">
        <f t="shared" si="2"/>
        <v>-174431.2</v>
      </c>
    </row>
    <row r="62" spans="1:4" ht="31.2">
      <c r="A62" s="12" t="s">
        <v>36</v>
      </c>
      <c r="B62" s="32">
        <f>489.1+27.6</f>
        <v>516.70000000000005</v>
      </c>
      <c r="C62" s="32">
        <f>167705.3+102.6</f>
        <v>167807.9</v>
      </c>
      <c r="D62" s="32">
        <f t="shared" si="2"/>
        <v>-167291.19999999998</v>
      </c>
    </row>
    <row r="63" spans="1:4" ht="31.2">
      <c r="A63" s="12" t="s">
        <v>53</v>
      </c>
      <c r="B63" s="32">
        <f>33448.7</f>
        <v>33448.699999999997</v>
      </c>
      <c r="C63" s="32">
        <f>36216.3+260.5</f>
        <v>36476.800000000003</v>
      </c>
      <c r="D63" s="32">
        <f t="shared" si="2"/>
        <v>-3028.1000000000058</v>
      </c>
    </row>
    <row r="64" spans="1:4" ht="62.4">
      <c r="A64" s="12" t="s">
        <v>47</v>
      </c>
      <c r="B64" s="32">
        <v>2358.4</v>
      </c>
      <c r="C64" s="32">
        <v>2556.1999999999998</v>
      </c>
      <c r="D64" s="32">
        <f t="shared" si="2"/>
        <v>-197.79999999999973</v>
      </c>
    </row>
    <row r="65" spans="1:4" ht="31.2">
      <c r="A65" s="12" t="s">
        <v>37</v>
      </c>
      <c r="B65" s="32">
        <v>5403</v>
      </c>
      <c r="C65" s="32">
        <v>7414.5</v>
      </c>
      <c r="D65" s="32">
        <f t="shared" si="2"/>
        <v>-2011.5</v>
      </c>
    </row>
    <row r="66" spans="1:4" ht="93.6" hidden="1">
      <c r="A66" s="12" t="s">
        <v>49</v>
      </c>
      <c r="B66" s="32"/>
      <c r="C66" s="32"/>
      <c r="D66" s="32">
        <f t="shared" si="2"/>
        <v>0</v>
      </c>
    </row>
    <row r="67" spans="1:4" ht="31.2">
      <c r="A67" s="12" t="s">
        <v>52</v>
      </c>
      <c r="B67" s="32">
        <f>6116.8+15.55</f>
        <v>6132.35</v>
      </c>
      <c r="C67" s="32">
        <f>7080.8+15.55+66.8+81.2</f>
        <v>7244.35</v>
      </c>
      <c r="D67" s="32">
        <f t="shared" si="2"/>
        <v>-1112</v>
      </c>
    </row>
    <row r="68" spans="1:4" ht="31.2">
      <c r="A68" s="12" t="s">
        <v>38</v>
      </c>
      <c r="B68" s="32">
        <v>1257.8</v>
      </c>
      <c r="C68" s="32">
        <v>1363.6</v>
      </c>
      <c r="D68" s="32">
        <f t="shared" si="2"/>
        <v>-105.79999999999995</v>
      </c>
    </row>
    <row r="69" spans="1:4" ht="62.4">
      <c r="A69" s="12" t="s">
        <v>39</v>
      </c>
      <c r="B69" s="32">
        <v>17.399999999999999</v>
      </c>
      <c r="C69" s="32">
        <f>485.7+53.6</f>
        <v>539.29999999999995</v>
      </c>
      <c r="D69" s="32">
        <f t="shared" si="2"/>
        <v>-521.9</v>
      </c>
    </row>
    <row r="70" spans="1:4" ht="31.2" hidden="1">
      <c r="A70" s="12" t="s">
        <v>46</v>
      </c>
      <c r="B70" s="32"/>
      <c r="C70" s="32"/>
      <c r="D70" s="32">
        <f t="shared" si="2"/>
        <v>0</v>
      </c>
    </row>
    <row r="71" spans="1:4" ht="46.8">
      <c r="A71" s="12" t="s">
        <v>40</v>
      </c>
      <c r="B71" s="32">
        <v>549</v>
      </c>
      <c r="C71" s="32">
        <f>699+12.9</f>
        <v>711.9</v>
      </c>
      <c r="D71" s="32">
        <f t="shared" si="2"/>
        <v>-162.89999999999998</v>
      </c>
    </row>
    <row r="72" spans="1:4" ht="46.8" hidden="1">
      <c r="A72" s="12" t="s">
        <v>45</v>
      </c>
      <c r="B72" s="32"/>
      <c r="C72" s="32"/>
      <c r="D72" s="32">
        <f t="shared" si="2"/>
        <v>0</v>
      </c>
    </row>
    <row r="73" spans="1:4" ht="72" hidden="1" customHeight="1">
      <c r="A73" s="13" t="s">
        <v>51</v>
      </c>
      <c r="B73" s="32"/>
      <c r="C73" s="32"/>
      <c r="D73" s="32">
        <f>B73-C73</f>
        <v>0</v>
      </c>
    </row>
    <row r="74" spans="1:4" ht="16.2">
      <c r="A74" s="41" t="s">
        <v>43</v>
      </c>
      <c r="B74" s="34">
        <f>B75+B76+B77+B78+B79+B80+B81</f>
        <v>4794.67</v>
      </c>
      <c r="C74" s="34">
        <f>C75+C76+C77+C78+C79+C80+C81</f>
        <v>168470.15</v>
      </c>
      <c r="D74" s="34">
        <f t="shared" si="2"/>
        <v>-163675.47999999998</v>
      </c>
    </row>
    <row r="75" spans="1:4" s="35" customFormat="1" ht="62.4">
      <c r="A75" s="42" t="s">
        <v>42</v>
      </c>
      <c r="B75" s="32"/>
      <c r="C75" s="32">
        <v>160663.4</v>
      </c>
      <c r="D75" s="32">
        <f t="shared" si="2"/>
        <v>-160663.4</v>
      </c>
    </row>
    <row r="76" spans="1:4" s="35" customFormat="1" ht="91.2" customHeight="1">
      <c r="A76" s="42" t="s">
        <v>50</v>
      </c>
      <c r="B76" s="32"/>
      <c r="C76" s="32">
        <v>679.11</v>
      </c>
      <c r="D76" s="32">
        <f t="shared" si="2"/>
        <v>-679.11</v>
      </c>
    </row>
    <row r="77" spans="1:4" s="35" customFormat="1" ht="91.2" customHeight="1">
      <c r="A77" s="42" t="s">
        <v>58</v>
      </c>
      <c r="B77" s="32">
        <v>320</v>
      </c>
      <c r="C77" s="32">
        <v>320</v>
      </c>
      <c r="D77" s="32">
        <f t="shared" si="2"/>
        <v>0</v>
      </c>
    </row>
    <row r="78" spans="1:4" s="35" customFormat="1" ht="37.799999999999997" customHeight="1">
      <c r="A78" s="42" t="s">
        <v>59</v>
      </c>
      <c r="B78" s="32">
        <v>3474.67</v>
      </c>
      <c r="C78" s="32">
        <v>4209.1400000000003</v>
      </c>
      <c r="D78" s="32">
        <f t="shared" si="2"/>
        <v>-734.47000000000025</v>
      </c>
    </row>
    <row r="79" spans="1:4" s="35" customFormat="1" ht="75.599999999999994" customHeight="1">
      <c r="A79" s="42" t="s">
        <v>60</v>
      </c>
      <c r="B79" s="32">
        <v>0</v>
      </c>
      <c r="C79" s="32">
        <v>118.5</v>
      </c>
      <c r="D79" s="32">
        <f t="shared" si="2"/>
        <v>-118.5</v>
      </c>
    </row>
    <row r="80" spans="1:4" s="35" customFormat="1" ht="52.2" customHeight="1">
      <c r="A80" s="42" t="s">
        <v>61</v>
      </c>
      <c r="B80" s="32">
        <v>1000</v>
      </c>
      <c r="C80" s="32">
        <v>2300</v>
      </c>
      <c r="D80" s="32">
        <f t="shared" si="2"/>
        <v>-1300</v>
      </c>
    </row>
    <row r="81" spans="1:4" s="35" customFormat="1" ht="51.6" customHeight="1">
      <c r="A81" s="42" t="s">
        <v>62</v>
      </c>
      <c r="B81" s="32">
        <v>0</v>
      </c>
      <c r="C81" s="32">
        <v>180</v>
      </c>
      <c r="D81" s="32">
        <f t="shared" si="2"/>
        <v>-180</v>
      </c>
    </row>
    <row r="82" spans="1:4" s="35" customFormat="1" ht="45" customHeight="1">
      <c r="A82" s="43" t="s">
        <v>63</v>
      </c>
      <c r="B82" s="40"/>
      <c r="C82" s="40">
        <v>3900</v>
      </c>
      <c r="D82" s="32">
        <f t="shared" si="2"/>
        <v>-3900</v>
      </c>
    </row>
    <row r="83" spans="1:4" s="35" customFormat="1" ht="51.6" customHeight="1">
      <c r="A83" s="43" t="s">
        <v>64</v>
      </c>
      <c r="B83" s="40"/>
      <c r="C83" s="40">
        <v>180</v>
      </c>
      <c r="D83" s="32">
        <f t="shared" si="2"/>
        <v>-180</v>
      </c>
    </row>
    <row r="84" spans="1:4" s="35" customFormat="1" ht="51.6" customHeight="1">
      <c r="A84" s="43" t="s">
        <v>65</v>
      </c>
      <c r="B84" s="40"/>
      <c r="C84" s="40">
        <v>480</v>
      </c>
      <c r="D84" s="32">
        <f t="shared" si="2"/>
        <v>-480</v>
      </c>
    </row>
    <row r="85" spans="1:4" ht="31.2">
      <c r="A85" s="36" t="s">
        <v>18</v>
      </c>
      <c r="B85" s="37">
        <v>2017767.6</v>
      </c>
      <c r="C85" s="37">
        <v>2017767.6</v>
      </c>
      <c r="D85" s="37">
        <v>0</v>
      </c>
    </row>
    <row r="86" spans="1:4">
      <c r="A86" s="36" t="s">
        <v>19</v>
      </c>
      <c r="B86" s="21">
        <f>B85+B13</f>
        <v>3532870.5</v>
      </c>
      <c r="C86" s="21">
        <f>C85+C13</f>
        <v>3538105.5</v>
      </c>
      <c r="D86" s="21">
        <v>0</v>
      </c>
    </row>
    <row r="87" spans="1:4" s="45" customFormat="1" ht="40.799999999999997" customHeight="1">
      <c r="A87" s="44" t="s">
        <v>68</v>
      </c>
      <c r="B87" s="37">
        <f>B8-B12</f>
        <v>-134939.59999999963</v>
      </c>
      <c r="C87" s="37">
        <f>C8-C12</f>
        <v>-140174.59999999963</v>
      </c>
      <c r="D87" s="37">
        <v>0</v>
      </c>
    </row>
    <row r="89" spans="1:4" ht="15.6" customHeight="1">
      <c r="C89" s="38"/>
    </row>
    <row r="90" spans="1:4" ht="15.6" customHeight="1">
      <c r="C90" s="38"/>
    </row>
    <row r="91" spans="1:4" ht="15.6" customHeight="1">
      <c r="C91" s="38"/>
    </row>
    <row r="92" spans="1:4" ht="15.6" customHeight="1">
      <c r="C92" s="38"/>
    </row>
    <row r="93" spans="1:4" ht="15.6" customHeight="1">
      <c r="C93" s="38"/>
    </row>
  </sheetData>
  <mergeCells count="1">
    <mergeCell ref="A5:D5"/>
  </mergeCells>
  <pageMargins left="0.43307086614173229" right="0.43307086614173229" top="0.23622047244094491" bottom="0.19685039370078741" header="0.31496062992125984" footer="0.31496062992125984"/>
  <pageSetup paperSize="9" scale="8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2021-11-11T04:21:27Z</cp:lastPrinted>
  <dcterms:created xsi:type="dcterms:W3CDTF">2016-06-17T10:09:22Z</dcterms:created>
  <dcterms:modified xsi:type="dcterms:W3CDTF">2021-11-11T09:51:20Z</dcterms:modified>
</cp:coreProperties>
</file>