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0" yWindow="100" windowWidth="17510" windowHeight="9530" tabRatio="800"/>
  </bookViews>
  <sheets>
    <sheet name="прилож 2 к пзап 15.11.21г" sheetId="20" r:id="rId1"/>
  </sheets>
  <definedNames>
    <definedName name="_xlnm.Print_Area" localSheetId="0">'прилож 2 к пзап 15.11.21г'!$A$1:$I$44</definedName>
  </definedNames>
  <calcPr calcId="124519"/>
</workbook>
</file>

<file path=xl/calcChain.xml><?xml version="1.0" encoding="utf-8"?>
<calcChain xmlns="http://schemas.openxmlformats.org/spreadsheetml/2006/main">
  <c r="D38" i="20"/>
  <c r="D40"/>
  <c r="D30"/>
  <c r="G24"/>
  <c r="E24"/>
  <c r="F24"/>
  <c r="D24"/>
  <c r="H25"/>
  <c r="I25"/>
  <c r="D39"/>
  <c r="E20" l="1"/>
  <c r="E40" s="1"/>
  <c r="E11"/>
  <c r="F40"/>
  <c r="G40"/>
  <c r="F39"/>
  <c r="G39"/>
  <c r="I22"/>
  <c r="I23"/>
  <c r="H22"/>
  <c r="H23"/>
  <c r="E21"/>
  <c r="F21"/>
  <c r="G21"/>
  <c r="D21"/>
  <c r="D11"/>
  <c r="H19"/>
  <c r="F18"/>
  <c r="F11"/>
  <c r="I9"/>
  <c r="G18"/>
  <c r="H20" l="1"/>
  <c r="E39"/>
  <c r="E18"/>
  <c r="C39"/>
  <c r="I37"/>
  <c r="I36"/>
  <c r="G35"/>
  <c r="F35"/>
  <c r="E35"/>
  <c r="D35"/>
  <c r="C35"/>
  <c r="I34"/>
  <c r="H34"/>
  <c r="I33"/>
  <c r="H33"/>
  <c r="C30"/>
  <c r="H29"/>
  <c r="I29"/>
  <c r="C29"/>
  <c r="C27" s="1"/>
  <c r="I28"/>
  <c r="H28"/>
  <c r="G27"/>
  <c r="F27"/>
  <c r="E27"/>
  <c r="I21"/>
  <c r="H21"/>
  <c r="C18"/>
  <c r="I16"/>
  <c r="I15"/>
  <c r="H15"/>
  <c r="I14"/>
  <c r="H14"/>
  <c r="C14"/>
  <c r="I13"/>
  <c r="C13"/>
  <c r="I12"/>
  <c r="H12"/>
  <c r="G11"/>
  <c r="C11"/>
  <c r="C38" s="1"/>
  <c r="C41" s="1"/>
  <c r="H9"/>
  <c r="C40" l="1"/>
  <c r="G38"/>
  <c r="G41" s="1"/>
  <c r="F38"/>
  <c r="F41" s="1"/>
  <c r="E38"/>
  <c r="E41" s="1"/>
  <c r="H40"/>
  <c r="I20"/>
  <c r="I19"/>
  <c r="I40"/>
  <c r="H30"/>
  <c r="I30"/>
  <c r="H24"/>
  <c r="I24"/>
  <c r="D18"/>
  <c r="I18" s="1"/>
  <c r="H11"/>
  <c r="I35"/>
  <c r="I11"/>
  <c r="D27"/>
  <c r="H27" s="1"/>
  <c r="I39" l="1"/>
  <c r="H18"/>
  <c r="H39"/>
  <c r="I27"/>
  <c r="D41"/>
  <c r="H38" l="1"/>
  <c r="I38"/>
  <c r="H41"/>
  <c r="I41"/>
</calcChain>
</file>

<file path=xl/sharedStrings.xml><?xml version="1.0" encoding="utf-8"?>
<sst xmlns="http://schemas.openxmlformats.org/spreadsheetml/2006/main" count="49" uniqueCount="33">
  <si>
    <t>тыс. рублей</t>
  </si>
  <si>
    <t>Наименование</t>
  </si>
  <si>
    <t>%</t>
  </si>
  <si>
    <t>за счет собственных средств бюджета</t>
  </si>
  <si>
    <t>за счет межбюджетных трансфертов из других бюджетов</t>
  </si>
  <si>
    <t>Непрограммные мероприятия</t>
  </si>
  <si>
    <t>Всего по муниципальным программам, из них</t>
  </si>
  <si>
    <t>ВСЕГО РАСХОДОВ,</t>
  </si>
  <si>
    <t>1. Муниципальная программа "Формирование комфортной городской среды муниципального образования город Балаково на 2018-2022 годы"</t>
  </si>
  <si>
    <t>Исполнено за 2017 год</t>
  </si>
  <si>
    <r>
      <t xml:space="preserve">5. Муниципальная программа "Развитие жилищно-коммунального хозяйства на территории муниципального образования город Балаково"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</si>
  <si>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 xml:space="preserve">ДЕФИЦИТ (профицит) </t>
  </si>
  <si>
    <t>из них:</t>
  </si>
  <si>
    <t>12. Муниципальная программа "Совершенствование системы оплаты труда работников отдельных учреждений муниципального образования город Балаково"</t>
  </si>
  <si>
    <t>Условно утверждаемые расходы</t>
  </si>
  <si>
    <t xml:space="preserve">Проект </t>
  </si>
  <si>
    <r>
      <t xml:space="preserve">3. Муниципальная программа "Осуществление пассажирских перевозок на территории муниципального образования город Балаково"                                         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</si>
  <si>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4. Муниципальная программа "Градостроительная деятельность муниципального образования город Балаково"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</si>
  <si>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Приложение №2 к пояснительной записке</t>
  </si>
  <si>
    <r>
      <t xml:space="preserve">11.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город Балаково"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</si>
  <si>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на 2022 год</t>
  </si>
  <si>
    <t>на 2023 год</t>
  </si>
  <si>
    <t>Отклонение проекта 2021 года от ожидаемого исполнения 2020 года</t>
  </si>
  <si>
    <t xml:space="preserve">6. Муниципальная программа "Пешеходный Балаково"                                                                                                            </t>
  </si>
  <si>
    <t xml:space="preserve">4. Муниципальная программа "Развитие транспортной системы муниципального образования  город Балаково"                                                          </t>
  </si>
  <si>
    <t>6. Муниципальная программа "Развитие культуры муниципального образования город Балаково"</t>
  </si>
  <si>
    <r>
      <t xml:space="preserve">8. Муниципальная программа "Охрана общественного порядка на территории муниципального образования город Балаково"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</si>
  <si>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Распределение бюджетных ассигнований бюджета муниципального образования город Балаково на 2022 год и на плановый период 2023 и 2024 годов по муниципальным программам и непрограммным направлениям деятельности</t>
  </si>
  <si>
    <t>на 2024 год</t>
  </si>
  <si>
    <r>
      <t xml:space="preserve">2. Муниципальная программа "Муниципальная собственность в границах муниципального образования город Балаково"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</si>
  <si>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Оценка 2021 года</t>
  </si>
  <si>
    <r>
      <t xml:space="preserve">5. Муниципальная программа "Благоустройство и санитарное содержание территорий муниципального образования город Балаково"                                                                                                                                                      </t>
    </r>
    <r>
      <rPr>
        <b/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</t>
    </r>
  </si>
  <si>
    <r>
      <t>7. Муниципальная программа "Развитие молодежной политики, физической культуры  и туризма на территории муниципального образования город Балаково"</t>
    </r>
    <r>
      <rPr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</si>
</sst>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5" fontId="15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4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164" fontId="18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2" fillId="0" borderId="0" xfId="1" applyFont="1" applyFill="1" applyBorder="1" applyAlignment="1">
      <alignment vertical="center" textRotation="178" wrapText="1"/>
    </xf>
    <xf numFmtId="0" fontId="14" fillId="0" borderId="0" xfId="1" applyFont="1" applyFill="1" applyBorder="1" applyAlignment="1">
      <alignment vertical="center" textRotation="178" wrapText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164" fontId="11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6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7" fillId="0" borderId="0" xfId="1" applyNumberFormat="1" applyFont="1" applyFill="1" applyBorder="1" applyAlignment="1">
      <alignment vertical="center" textRotation="178" wrapText="1"/>
    </xf>
    <xf numFmtId="0" fontId="3" fillId="2" borderId="0" xfId="1" applyFont="1" applyFill="1" applyAlignment="1">
      <alignment vertical="center"/>
    </xf>
    <xf numFmtId="164" fontId="17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2" borderId="7" xfId="1" applyNumberFormat="1" applyFont="1" applyFill="1" applyBorder="1" applyAlignment="1">
      <alignment horizontal="center" vertical="center"/>
    </xf>
    <xf numFmtId="164" fontId="3" fillId="2" borderId="0" xfId="1" applyNumberFormat="1" applyFont="1" applyFill="1" applyAlignment="1">
      <alignment vertical="center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3" applyNumberFormat="1" applyFont="1" applyFill="1" applyBorder="1" applyAlignment="1" applyProtection="1">
      <alignment horizontal="center" vertical="center"/>
      <protection hidden="1"/>
    </xf>
    <xf numFmtId="49" fontId="3" fillId="0" borderId="7" xfId="3" applyNumberFormat="1" applyFont="1" applyFill="1" applyBorder="1" applyAlignment="1">
      <alignment horizontal="center" vertical="top"/>
    </xf>
    <xf numFmtId="0" fontId="16" fillId="0" borderId="8" xfId="1" applyFont="1" applyFill="1" applyBorder="1" applyAlignment="1" applyProtection="1">
      <alignment wrapText="1"/>
      <protection hidden="1"/>
    </xf>
    <xf numFmtId="164" fontId="10" fillId="0" borderId="7" xfId="3" applyNumberFormat="1" applyFont="1" applyFill="1" applyBorder="1" applyAlignment="1" applyProtection="1">
      <alignment horizontal="center" vertical="center"/>
      <protection hidden="1"/>
    </xf>
    <xf numFmtId="4" fontId="10" fillId="0" borderId="7" xfId="3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right"/>
    </xf>
    <xf numFmtId="164" fontId="18" fillId="2" borderId="7" xfId="1" applyNumberFormat="1" applyFont="1" applyFill="1" applyBorder="1" applyAlignment="1">
      <alignment horizontal="center" vertical="center" shrinkToFit="1"/>
    </xf>
    <xf numFmtId="0" fontId="16" fillId="2" borderId="8" xfId="1" applyFont="1" applyFill="1" applyBorder="1" applyAlignment="1" applyProtection="1">
      <alignment wrapText="1"/>
      <protection hidden="1"/>
    </xf>
    <xf numFmtId="0" fontId="16" fillId="2" borderId="4" xfId="1" applyFont="1" applyFill="1" applyBorder="1" applyAlignment="1" applyProtection="1">
      <alignment wrapText="1"/>
      <protection hidden="1"/>
    </xf>
    <xf numFmtId="164" fontId="11" fillId="2" borderId="7" xfId="1" applyNumberFormat="1" applyFont="1" applyFill="1" applyBorder="1" applyAlignment="1">
      <alignment horizontal="center" vertical="center" shrinkToFit="1"/>
    </xf>
    <xf numFmtId="164" fontId="19" fillId="2" borderId="7" xfId="1" applyNumberFormat="1" applyFont="1" applyFill="1" applyBorder="1" applyAlignment="1">
      <alignment horizontal="center" vertical="center" shrinkToFit="1"/>
    </xf>
    <xf numFmtId="164" fontId="16" fillId="2" borderId="7" xfId="1" applyNumberFormat="1" applyFont="1" applyFill="1" applyBorder="1" applyAlignment="1">
      <alignment horizontal="center" vertical="center" shrinkToFit="1"/>
    </xf>
    <xf numFmtId="164" fontId="17" fillId="2" borderId="7" xfId="1" applyNumberFormat="1" applyFont="1" applyFill="1" applyBorder="1" applyAlignment="1">
      <alignment horizontal="center" vertical="center" shrinkToFit="1"/>
    </xf>
    <xf numFmtId="164" fontId="4" fillId="2" borderId="7" xfId="1" applyNumberFormat="1" applyFont="1" applyFill="1" applyBorder="1" applyAlignment="1">
      <alignment horizontal="center" vertical="center" shrinkToFit="1"/>
    </xf>
    <xf numFmtId="164" fontId="4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22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23" fillId="2" borderId="7" xfId="1" applyNumberFormat="1" applyFont="1" applyFill="1" applyBorder="1" applyAlignment="1" applyProtection="1">
      <alignment horizontal="center" vertical="center" shrinkToFit="1"/>
      <protection hidden="1"/>
    </xf>
    <xf numFmtId="0" fontId="24" fillId="2" borderId="8" xfId="1" applyFont="1" applyFill="1" applyBorder="1" applyAlignment="1" applyProtection="1">
      <alignment wrapText="1"/>
      <protection hidden="1"/>
    </xf>
    <xf numFmtId="0" fontId="25" fillId="0" borderId="0" xfId="1" applyFont="1" applyFill="1" applyAlignment="1">
      <alignment vertical="center"/>
    </xf>
    <xf numFmtId="164" fontId="25" fillId="0" borderId="0" xfId="1" applyNumberFormat="1" applyFont="1" applyFill="1" applyAlignment="1">
      <alignment vertical="center"/>
    </xf>
    <xf numFmtId="164" fontId="26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27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28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26" fillId="2" borderId="7" xfId="1" applyNumberFormat="1" applyFont="1" applyFill="1" applyBorder="1" applyAlignment="1">
      <alignment horizontal="center" vertical="center"/>
    </xf>
    <xf numFmtId="164" fontId="29" fillId="2" borderId="7" xfId="1" applyNumberFormat="1" applyFont="1" applyFill="1" applyBorder="1" applyAlignment="1" applyProtection="1">
      <alignment horizontal="center" vertical="center" shrinkToFit="1"/>
      <protection hidden="1"/>
    </xf>
    <xf numFmtId="0" fontId="3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11" fillId="0" borderId="3" xfId="1" applyFont="1" applyFill="1" applyBorder="1" applyAlignment="1" applyProtection="1">
      <alignment horizontal="right" vertical="center" wrapText="1"/>
      <protection hidden="1"/>
    </xf>
    <xf numFmtId="0" fontId="11" fillId="0" borderId="4" xfId="1" applyFont="1" applyFill="1" applyBorder="1" applyAlignment="1" applyProtection="1">
      <alignment horizontal="right" vertical="center" wrapText="1"/>
      <protection hidden="1"/>
    </xf>
    <xf numFmtId="0" fontId="13" fillId="0" borderId="3" xfId="1" applyFont="1" applyFill="1" applyBorder="1" applyAlignment="1" applyProtection="1">
      <alignment horizontal="left" vertical="center" wrapText="1"/>
      <protection hidden="1"/>
    </xf>
    <xf numFmtId="0" fontId="13" fillId="0" borderId="4" xfId="1" applyFont="1" applyFill="1" applyBorder="1" applyAlignment="1" applyProtection="1">
      <alignment horizontal="left" vertical="center" wrapText="1"/>
      <protection hidden="1"/>
    </xf>
    <xf numFmtId="0" fontId="0" fillId="0" borderId="4" xfId="0" applyBorder="1" applyAlignment="1">
      <alignment horizontal="left" vertical="center" wrapText="1"/>
    </xf>
    <xf numFmtId="0" fontId="5" fillId="0" borderId="3" xfId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0" fontId="16" fillId="0" borderId="3" xfId="1" applyFont="1" applyFill="1" applyBorder="1" applyAlignment="1" applyProtection="1">
      <alignment wrapText="1"/>
      <protection hidden="1"/>
    </xf>
    <xf numFmtId="0" fontId="16" fillId="0" borderId="8" xfId="1" applyFont="1" applyFill="1" applyBorder="1" applyAlignment="1" applyProtection="1">
      <alignment wrapText="1"/>
      <protection hidden="1"/>
    </xf>
    <xf numFmtId="0" fontId="11" fillId="2" borderId="3" xfId="1" applyFont="1" applyFill="1" applyBorder="1" applyAlignment="1" applyProtection="1">
      <alignment horizontal="right" vertical="center" wrapText="1"/>
      <protection hidden="1"/>
    </xf>
    <xf numFmtId="0" fontId="11" fillId="2" borderId="4" xfId="1" applyFont="1" applyFill="1" applyBorder="1" applyAlignment="1" applyProtection="1">
      <alignment horizontal="right" vertical="center" wrapText="1"/>
      <protection hidden="1"/>
    </xf>
    <xf numFmtId="0" fontId="3" fillId="0" borderId="0" xfId="1" applyFont="1" applyFill="1" applyAlignment="1">
      <alignment horizontal="center" vertical="center"/>
    </xf>
    <xf numFmtId="0" fontId="10" fillId="0" borderId="0" xfId="0" applyFont="1" applyFill="1" applyAlignment="1">
      <alignment horizontal="right" vertical="center" wrapText="1"/>
    </xf>
    <xf numFmtId="0" fontId="4" fillId="0" borderId="0" xfId="1" applyFont="1" applyFill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0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3" applyNumberFormat="1" applyFont="1" applyFill="1" applyBorder="1" applyAlignment="1" applyProtection="1">
      <alignment horizontal="center" vertical="top" wrapText="1"/>
      <protection hidden="1"/>
    </xf>
    <xf numFmtId="4" fontId="5" fillId="0" borderId="2" xfId="3" applyNumberFormat="1" applyFont="1" applyFill="1" applyBorder="1" applyAlignment="1" applyProtection="1">
      <alignment horizontal="center" vertical="top" wrapText="1"/>
      <protection hidden="1"/>
    </xf>
    <xf numFmtId="4" fontId="5" fillId="0" borderId="5" xfId="3" applyNumberFormat="1" applyFont="1" applyFill="1" applyBorder="1" applyAlignment="1" applyProtection="1">
      <alignment horizontal="center" vertical="top" wrapText="1"/>
      <protection hidden="1"/>
    </xf>
    <xf numFmtId="4" fontId="5" fillId="0" borderId="6" xfId="3" applyNumberFormat="1" applyFont="1" applyFill="1" applyBorder="1" applyAlignment="1" applyProtection="1">
      <alignment horizontal="center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mp10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"/>
  <sheetViews>
    <sheetView tabSelected="1" topLeftCell="A33" workbookViewId="0">
      <selection activeCell="J11" sqref="J11"/>
    </sheetView>
  </sheetViews>
  <sheetFormatPr defaultColWidth="20.54296875" defaultRowHeight="10.5"/>
  <cols>
    <col min="1" max="1" width="20.54296875" style="5"/>
    <col min="2" max="2" width="43.453125" style="2" customWidth="1"/>
    <col min="3" max="3" width="14.54296875" style="30" hidden="1" customWidth="1"/>
    <col min="4" max="4" width="14.36328125" style="54" hidden="1" customWidth="1"/>
    <col min="5" max="5" width="17.453125" style="2" customWidth="1"/>
    <col min="6" max="6" width="19.54296875" style="2" customWidth="1"/>
    <col min="7" max="7" width="18.6328125" style="2" customWidth="1"/>
    <col min="8" max="8" width="8.36328125" style="2" hidden="1" customWidth="1"/>
    <col min="9" max="9" width="12.81640625" style="2" hidden="1" customWidth="1"/>
    <col min="10" max="13" width="20.54296875" style="1"/>
    <col min="14" max="16384" width="20.54296875" style="2"/>
  </cols>
  <sheetData>
    <row r="1" spans="1:13" ht="52.5" customHeight="1">
      <c r="F1" s="75" t="s">
        <v>18</v>
      </c>
      <c r="G1" s="75"/>
      <c r="I1" s="41" t="s">
        <v>18</v>
      </c>
      <c r="J1" s="24"/>
      <c r="K1" s="24"/>
    </row>
    <row r="2" spans="1:13" ht="0.65" hidden="1" customHeight="1">
      <c r="E2" s="76"/>
      <c r="F2" s="76"/>
      <c r="G2" s="76"/>
      <c r="H2" s="76"/>
      <c r="I2" s="76"/>
      <c r="J2" s="2"/>
      <c r="K2" s="2"/>
    </row>
    <row r="3" spans="1:13" ht="42" customHeight="1">
      <c r="A3" s="77" t="s">
        <v>27</v>
      </c>
      <c r="B3" s="77"/>
      <c r="C3" s="77"/>
      <c r="D3" s="77"/>
      <c r="E3" s="77"/>
      <c r="F3" s="77"/>
      <c r="G3" s="77"/>
      <c r="H3" s="77"/>
      <c r="I3" s="77"/>
    </row>
    <row r="4" spans="1:13" ht="15" customHeight="1">
      <c r="H4" s="12"/>
      <c r="I4" s="13" t="s">
        <v>0</v>
      </c>
    </row>
    <row r="5" spans="1:13" s="15" customFormat="1" ht="16.75" customHeight="1">
      <c r="A5" s="78" t="s">
        <v>1</v>
      </c>
      <c r="B5" s="78"/>
      <c r="C5" s="79" t="s">
        <v>9</v>
      </c>
      <c r="D5" s="80" t="s">
        <v>30</v>
      </c>
      <c r="E5" s="81" t="s">
        <v>15</v>
      </c>
      <c r="F5" s="82"/>
      <c r="G5" s="83"/>
      <c r="H5" s="84" t="s">
        <v>22</v>
      </c>
      <c r="I5" s="85"/>
      <c r="J5" s="14"/>
      <c r="K5" s="14"/>
      <c r="L5" s="14"/>
      <c r="M5" s="14"/>
    </row>
    <row r="6" spans="1:13" s="15" customFormat="1" ht="37.25" customHeight="1">
      <c r="A6" s="78"/>
      <c r="B6" s="78"/>
      <c r="C6" s="79"/>
      <c r="D6" s="80"/>
      <c r="E6" s="88" t="s">
        <v>20</v>
      </c>
      <c r="F6" s="88" t="s">
        <v>21</v>
      </c>
      <c r="G6" s="88" t="s">
        <v>28</v>
      </c>
      <c r="H6" s="86"/>
      <c r="I6" s="87"/>
      <c r="J6" s="14"/>
      <c r="K6" s="14"/>
      <c r="L6" s="14"/>
      <c r="M6" s="14"/>
    </row>
    <row r="7" spans="1:13" s="15" customFormat="1" ht="13">
      <c r="A7" s="78"/>
      <c r="B7" s="78"/>
      <c r="C7" s="79"/>
      <c r="D7" s="80"/>
      <c r="E7" s="89"/>
      <c r="F7" s="89"/>
      <c r="G7" s="89"/>
      <c r="H7" s="39" t="s">
        <v>2</v>
      </c>
      <c r="I7" s="40" t="s">
        <v>0</v>
      </c>
      <c r="J7" s="14"/>
      <c r="K7" s="14"/>
      <c r="L7" s="14"/>
      <c r="M7" s="14"/>
    </row>
    <row r="8" spans="1:13" s="15" customFormat="1" ht="9" customHeight="1">
      <c r="A8" s="90">
        <v>1</v>
      </c>
      <c r="B8" s="91"/>
      <c r="C8" s="34"/>
      <c r="D8" s="61">
        <v>2</v>
      </c>
      <c r="E8" s="35">
        <v>3</v>
      </c>
      <c r="F8" s="35">
        <v>4</v>
      </c>
      <c r="G8" s="35">
        <v>5</v>
      </c>
      <c r="H8" s="36">
        <v>6</v>
      </c>
      <c r="I8" s="37">
        <v>7</v>
      </c>
      <c r="J8" s="14"/>
      <c r="K8" s="14"/>
      <c r="L8" s="14"/>
      <c r="M8" s="14"/>
    </row>
    <row r="9" spans="1:13" s="10" customFormat="1" ht="15">
      <c r="A9" s="92" t="s">
        <v>7</v>
      </c>
      <c r="B9" s="93"/>
      <c r="C9" s="26">
        <v>625828</v>
      </c>
      <c r="D9" s="56">
        <v>1542825</v>
      </c>
      <c r="E9" s="26">
        <v>948878.3</v>
      </c>
      <c r="F9" s="56">
        <v>861599.4</v>
      </c>
      <c r="G9" s="56">
        <v>854632.7</v>
      </c>
      <c r="H9" s="42">
        <f>E9/D9*100</f>
        <v>61.502652601558829</v>
      </c>
      <c r="I9" s="26">
        <f>E9-D9</f>
        <v>-593946.69999999995</v>
      </c>
      <c r="J9" s="11"/>
      <c r="K9" s="7"/>
      <c r="L9" s="11"/>
      <c r="M9" s="11"/>
    </row>
    <row r="10" spans="1:13" ht="10.25" customHeight="1">
      <c r="A10" s="71" t="s">
        <v>12</v>
      </c>
      <c r="B10" s="72"/>
      <c r="C10" s="38"/>
      <c r="D10" s="53"/>
      <c r="E10" s="43"/>
      <c r="F10" s="53"/>
      <c r="G10" s="53"/>
      <c r="H10" s="43"/>
      <c r="I10" s="44"/>
      <c r="K10" s="29"/>
    </row>
    <row r="11" spans="1:13" s="9" customFormat="1" ht="43.5" customHeight="1">
      <c r="A11" s="69" t="s">
        <v>8</v>
      </c>
      <c r="B11" s="70"/>
      <c r="C11" s="26">
        <f>SUM(C12:C13)</f>
        <v>51155.6</v>
      </c>
      <c r="D11" s="56">
        <f>D12+D13</f>
        <v>26887.9</v>
      </c>
      <c r="E11" s="26">
        <f>E12+E13</f>
        <v>628.9</v>
      </c>
      <c r="F11" s="26">
        <f>F12+F13</f>
        <v>628.9</v>
      </c>
      <c r="G11" s="26">
        <f>G12+G13</f>
        <v>628.9</v>
      </c>
      <c r="H11" s="42">
        <f>E11/D11*100</f>
        <v>2.3389703175034122</v>
      </c>
      <c r="I11" s="26">
        <f t="shared" ref="I11:I18" si="0">E11-D11</f>
        <v>-26259</v>
      </c>
      <c r="J11" s="8"/>
      <c r="K11" s="17"/>
      <c r="L11" s="8"/>
      <c r="M11" s="8"/>
    </row>
    <row r="12" spans="1:13" s="22" customFormat="1" ht="14.4" customHeight="1">
      <c r="A12" s="73" t="s">
        <v>3</v>
      </c>
      <c r="B12" s="74"/>
      <c r="C12" s="25">
        <v>201</v>
      </c>
      <c r="D12" s="60">
        <v>628.9</v>
      </c>
      <c r="E12" s="25">
        <v>628.9</v>
      </c>
      <c r="F12" s="25">
        <v>628.9</v>
      </c>
      <c r="G12" s="25">
        <v>628.9</v>
      </c>
      <c r="H12" s="45">
        <f>E12/D12*100</f>
        <v>100</v>
      </c>
      <c r="I12" s="25">
        <f t="shared" si="0"/>
        <v>0</v>
      </c>
      <c r="J12" s="20"/>
      <c r="K12" s="21"/>
      <c r="L12" s="20"/>
      <c r="M12" s="20"/>
    </row>
    <row r="13" spans="1:13" s="22" customFormat="1" ht="15" customHeight="1">
      <c r="A13" s="64" t="s">
        <v>4</v>
      </c>
      <c r="B13" s="65"/>
      <c r="C13" s="25">
        <f>42801.9+8152.7</f>
        <v>50954.6</v>
      </c>
      <c r="D13" s="60">
        <v>26259</v>
      </c>
      <c r="E13" s="25">
        <v>0</v>
      </c>
      <c r="F13" s="60">
        <v>0</v>
      </c>
      <c r="G13" s="60">
        <v>0</v>
      </c>
      <c r="H13" s="45">
        <v>0</v>
      </c>
      <c r="I13" s="25">
        <f t="shared" si="0"/>
        <v>-26259</v>
      </c>
      <c r="J13" s="20"/>
      <c r="K13" s="21"/>
      <c r="L13" s="20"/>
      <c r="M13" s="20"/>
    </row>
    <row r="14" spans="1:13" s="9" customFormat="1" ht="39.65" customHeight="1">
      <c r="A14" s="69" t="s">
        <v>29</v>
      </c>
      <c r="B14" s="70"/>
      <c r="C14" s="26" t="e">
        <f>SUM(#REF!)</f>
        <v>#REF!</v>
      </c>
      <c r="D14" s="56">
        <v>1546.2</v>
      </c>
      <c r="E14" s="26">
        <v>1938.3</v>
      </c>
      <c r="F14" s="26">
        <v>1938.3</v>
      </c>
      <c r="G14" s="26">
        <v>1938.3</v>
      </c>
      <c r="H14" s="42">
        <f>E14/D14*100</f>
        <v>125.35894450911913</v>
      </c>
      <c r="I14" s="26">
        <f t="shared" si="0"/>
        <v>392.09999999999991</v>
      </c>
      <c r="J14" s="8"/>
      <c r="K14" s="17"/>
      <c r="L14" s="8"/>
      <c r="M14" s="8"/>
    </row>
    <row r="15" spans="1:13" s="9" customFormat="1" ht="56" customHeight="1">
      <c r="A15" s="69" t="s">
        <v>16</v>
      </c>
      <c r="B15" s="70"/>
      <c r="C15" s="26">
        <v>569.9</v>
      </c>
      <c r="D15" s="56">
        <v>890.9</v>
      </c>
      <c r="E15" s="26">
        <v>2394.3000000000002</v>
      </c>
      <c r="F15" s="26">
        <v>2394.3000000000002</v>
      </c>
      <c r="G15" s="26">
        <v>2394.3000000000002</v>
      </c>
      <c r="H15" s="42">
        <f>E15/D15*100</f>
        <v>268.75070153777079</v>
      </c>
      <c r="I15" s="26">
        <f t="shared" si="0"/>
        <v>1503.4</v>
      </c>
      <c r="J15" s="23"/>
      <c r="K15" s="17"/>
      <c r="L15" s="8"/>
      <c r="M15" s="8"/>
    </row>
    <row r="16" spans="1:13" s="9" customFormat="1" ht="42" hidden="1" customHeight="1">
      <c r="A16" s="69" t="s">
        <v>17</v>
      </c>
      <c r="B16" s="70"/>
      <c r="C16" s="16">
        <v>0</v>
      </c>
      <c r="D16" s="51">
        <v>100</v>
      </c>
      <c r="E16" s="26">
        <v>0</v>
      </c>
      <c r="F16" s="51">
        <v>0</v>
      </c>
      <c r="G16" s="51">
        <v>0</v>
      </c>
      <c r="H16" s="42">
        <v>0</v>
      </c>
      <c r="I16" s="26">
        <f t="shared" si="0"/>
        <v>-100</v>
      </c>
      <c r="J16" s="8"/>
      <c r="K16" s="17"/>
      <c r="L16" s="8"/>
      <c r="M16" s="8"/>
    </row>
    <row r="17" spans="1:13" s="9" customFormat="1" ht="54.65" hidden="1" customHeight="1">
      <c r="A17" s="69" t="s">
        <v>10</v>
      </c>
      <c r="B17" s="70"/>
      <c r="C17" s="16">
        <v>902.9</v>
      </c>
      <c r="D17" s="51">
        <v>0</v>
      </c>
      <c r="E17" s="26">
        <v>0</v>
      </c>
      <c r="F17" s="51"/>
      <c r="G17" s="51"/>
      <c r="H17" s="42">
        <v>0</v>
      </c>
      <c r="I17" s="26">
        <v>0</v>
      </c>
      <c r="J17" s="8"/>
      <c r="K17" s="17"/>
      <c r="L17" s="8"/>
      <c r="M17" s="8"/>
    </row>
    <row r="18" spans="1:13" s="9" customFormat="1" ht="41.4" customHeight="1">
      <c r="A18" s="69" t="s">
        <v>24</v>
      </c>
      <c r="B18" s="70"/>
      <c r="C18" s="26" t="e">
        <f>#REF!+#REF!</f>
        <v>#REF!</v>
      </c>
      <c r="D18" s="56">
        <f>SUM(D19:D20)</f>
        <v>723697.3</v>
      </c>
      <c r="E18" s="26">
        <f>SUM(E19:E20)</f>
        <v>423767.6</v>
      </c>
      <c r="F18" s="56">
        <f>SUM(F19:F20)</f>
        <v>480893</v>
      </c>
      <c r="G18" s="56">
        <f>SUM(G19:G20)</f>
        <v>475164.39999999997</v>
      </c>
      <c r="H18" s="42">
        <f>E18/D18*100</f>
        <v>58.55591833768068</v>
      </c>
      <c r="I18" s="26">
        <f t="shared" si="0"/>
        <v>-299929.70000000007</v>
      </c>
      <c r="J18" s="8"/>
      <c r="K18" s="17"/>
      <c r="L18" s="8"/>
      <c r="M18" s="8"/>
    </row>
    <row r="19" spans="1:13" s="9" customFormat="1" ht="17.399999999999999" customHeight="1">
      <c r="A19" s="64" t="s">
        <v>3</v>
      </c>
      <c r="B19" s="65"/>
      <c r="C19" s="26"/>
      <c r="D19" s="57">
        <v>309993.09999999998</v>
      </c>
      <c r="E19" s="28">
        <v>226700.4</v>
      </c>
      <c r="F19" s="57">
        <v>281265.8</v>
      </c>
      <c r="G19" s="57">
        <v>272911.59999999998</v>
      </c>
      <c r="H19" s="46">
        <f>E19/D19*100</f>
        <v>73.130789040143156</v>
      </c>
      <c r="I19" s="28">
        <f>E19-D19</f>
        <v>-83292.699999999983</v>
      </c>
      <c r="J19" s="8"/>
      <c r="K19" s="17"/>
      <c r="L19" s="8"/>
      <c r="M19" s="8"/>
    </row>
    <row r="20" spans="1:13" s="9" customFormat="1" ht="19.25" customHeight="1">
      <c r="A20" s="64" t="s">
        <v>4</v>
      </c>
      <c r="B20" s="65"/>
      <c r="C20" s="26"/>
      <c r="D20" s="57">
        <v>413704.2</v>
      </c>
      <c r="E20" s="28">
        <f>140000+57067.2</f>
        <v>197067.2</v>
      </c>
      <c r="F20" s="57">
        <v>199627.2</v>
      </c>
      <c r="G20" s="57">
        <v>202252.79999999999</v>
      </c>
      <c r="H20" s="46">
        <f>E20/D20*100</f>
        <v>47.634807671761614</v>
      </c>
      <c r="I20" s="28">
        <f>E20-D20</f>
        <v>-216637</v>
      </c>
      <c r="J20" s="8"/>
      <c r="K20" s="17"/>
      <c r="L20" s="8"/>
      <c r="M20" s="8"/>
    </row>
    <row r="21" spans="1:13" s="9" customFormat="1" ht="32" hidden="1" customHeight="1">
      <c r="A21" s="69" t="s">
        <v>23</v>
      </c>
      <c r="B21" s="70"/>
      <c r="C21" s="26">
        <v>8552.2000000000007</v>
      </c>
      <c r="D21" s="51">
        <f>D22+D23</f>
        <v>36053.699999999997</v>
      </c>
      <c r="E21" s="26">
        <f t="shared" ref="E21:G21" si="1">E22+E23</f>
        <v>0</v>
      </c>
      <c r="F21" s="51">
        <f t="shared" si="1"/>
        <v>0</v>
      </c>
      <c r="G21" s="51">
        <f t="shared" si="1"/>
        <v>0</v>
      </c>
      <c r="H21" s="42">
        <f t="shared" ref="H21:H30" si="2">E21/D21*100</f>
        <v>0</v>
      </c>
      <c r="I21" s="26">
        <f>E21-D21</f>
        <v>-36053.699999999997</v>
      </c>
      <c r="J21" s="8"/>
      <c r="K21" s="17"/>
      <c r="L21" s="8"/>
      <c r="M21" s="8"/>
    </row>
    <row r="22" spans="1:13" s="9" customFormat="1" ht="17" hidden="1" customHeight="1">
      <c r="A22" s="64" t="s">
        <v>3</v>
      </c>
      <c r="B22" s="65"/>
      <c r="C22" s="26"/>
      <c r="D22" s="52">
        <v>24053.7</v>
      </c>
      <c r="E22" s="28">
        <v>0</v>
      </c>
      <c r="F22" s="52">
        <v>0</v>
      </c>
      <c r="G22" s="52">
        <v>0</v>
      </c>
      <c r="H22" s="46">
        <f t="shared" si="2"/>
        <v>0</v>
      </c>
      <c r="I22" s="28">
        <f t="shared" ref="I22:I23" si="3">E22-D22</f>
        <v>-24053.7</v>
      </c>
      <c r="J22" s="8"/>
      <c r="K22" s="17"/>
      <c r="L22" s="8"/>
      <c r="M22" s="8"/>
    </row>
    <row r="23" spans="1:13" s="9" customFormat="1" ht="24" hidden="1" customHeight="1">
      <c r="A23" s="64" t="s">
        <v>4</v>
      </c>
      <c r="B23" s="65"/>
      <c r="C23" s="26"/>
      <c r="D23" s="52">
        <v>12000</v>
      </c>
      <c r="E23" s="28">
        <v>0</v>
      </c>
      <c r="F23" s="52">
        <v>0</v>
      </c>
      <c r="G23" s="52">
        <v>0</v>
      </c>
      <c r="H23" s="46">
        <f t="shared" si="2"/>
        <v>0</v>
      </c>
      <c r="I23" s="28">
        <f t="shared" si="3"/>
        <v>-12000</v>
      </c>
      <c r="J23" s="8"/>
      <c r="K23" s="17"/>
      <c r="L23" s="8"/>
      <c r="M23" s="8"/>
    </row>
    <row r="24" spans="1:13" s="9" customFormat="1" ht="44.5" customHeight="1">
      <c r="A24" s="69" t="s">
        <v>31</v>
      </c>
      <c r="B24" s="70"/>
      <c r="C24" s="26">
        <v>97649.2</v>
      </c>
      <c r="D24" s="56">
        <f>D25+D26</f>
        <v>311929.90000000002</v>
      </c>
      <c r="E24" s="56">
        <f t="shared" ref="E24:G24" si="4">E25+E26</f>
        <v>186918.6</v>
      </c>
      <c r="F24" s="56">
        <f t="shared" si="4"/>
        <v>166435.9</v>
      </c>
      <c r="G24" s="56">
        <f t="shared" si="4"/>
        <v>169039.3</v>
      </c>
      <c r="H24" s="42">
        <f t="shared" si="2"/>
        <v>59.923271222156004</v>
      </c>
      <c r="I24" s="26">
        <f>E24-D24</f>
        <v>-125011.30000000002</v>
      </c>
      <c r="J24" s="8"/>
      <c r="K24" s="17"/>
      <c r="L24" s="8"/>
      <c r="M24" s="8"/>
    </row>
    <row r="25" spans="1:13" s="9" customFormat="1" ht="18.649999999999999" customHeight="1">
      <c r="A25" s="64" t="s">
        <v>3</v>
      </c>
      <c r="B25" s="65"/>
      <c r="C25" s="26"/>
      <c r="D25" s="57">
        <v>145056.1</v>
      </c>
      <c r="E25" s="57">
        <v>186918.6</v>
      </c>
      <c r="F25" s="57">
        <v>166435.9</v>
      </c>
      <c r="G25" s="57">
        <v>169039.3</v>
      </c>
      <c r="H25" s="46">
        <f t="shared" si="2"/>
        <v>128.85952400485056</v>
      </c>
      <c r="I25" s="28">
        <f>E25-D25</f>
        <v>41862.5</v>
      </c>
      <c r="J25" s="8"/>
      <c r="K25" s="17"/>
      <c r="L25" s="8"/>
      <c r="M25" s="8"/>
    </row>
    <row r="26" spans="1:13" s="9" customFormat="1" ht="17.399999999999999" customHeight="1">
      <c r="A26" s="64" t="s">
        <v>4</v>
      </c>
      <c r="B26" s="65"/>
      <c r="C26" s="26"/>
      <c r="D26" s="57">
        <v>166873.79999999999</v>
      </c>
      <c r="E26" s="57">
        <v>0</v>
      </c>
      <c r="F26" s="57">
        <v>0</v>
      </c>
      <c r="G26" s="57">
        <v>0</v>
      </c>
      <c r="H26" s="46"/>
      <c r="I26" s="28"/>
      <c r="J26" s="8"/>
      <c r="K26" s="17"/>
      <c r="L26" s="8"/>
      <c r="M26" s="8"/>
    </row>
    <row r="27" spans="1:13" s="9" customFormat="1" ht="30.5" customHeight="1">
      <c r="A27" s="69" t="s">
        <v>25</v>
      </c>
      <c r="B27" s="70"/>
      <c r="C27" s="26">
        <f>SUM(C28:C29)</f>
        <v>94435.6</v>
      </c>
      <c r="D27" s="56">
        <f>D28+D29</f>
        <v>126913.70000000001</v>
      </c>
      <c r="E27" s="26">
        <f>E28+E29</f>
        <v>127068.5</v>
      </c>
      <c r="F27" s="56">
        <f>F28+F29</f>
        <v>79124.7</v>
      </c>
      <c r="G27" s="56">
        <f>G28+G29</f>
        <v>72467.8</v>
      </c>
      <c r="H27" s="42">
        <f t="shared" si="2"/>
        <v>100.12197264755498</v>
      </c>
      <c r="I27" s="26">
        <f>E27-D27</f>
        <v>154.79999999998836</v>
      </c>
      <c r="J27" s="8"/>
      <c r="K27" s="17"/>
      <c r="L27" s="8"/>
      <c r="M27" s="8"/>
    </row>
    <row r="28" spans="1:13" s="22" customFormat="1" ht="14">
      <c r="A28" s="64" t="s">
        <v>3</v>
      </c>
      <c r="B28" s="65"/>
      <c r="C28" s="25">
        <v>76818.3</v>
      </c>
      <c r="D28" s="57">
        <v>79653.100000000006</v>
      </c>
      <c r="E28" s="28">
        <v>81202.7</v>
      </c>
      <c r="F28" s="57">
        <v>79124.7</v>
      </c>
      <c r="G28" s="57">
        <v>72467.8</v>
      </c>
      <c r="H28" s="46">
        <f t="shared" si="2"/>
        <v>101.94543589640578</v>
      </c>
      <c r="I28" s="28">
        <f>E28-D28</f>
        <v>1549.5999999999913</v>
      </c>
      <c r="J28" s="20"/>
      <c r="K28" s="21"/>
      <c r="L28" s="20"/>
      <c r="M28" s="20"/>
    </row>
    <row r="29" spans="1:13" s="22" customFormat="1" ht="14">
      <c r="A29" s="64" t="s">
        <v>4</v>
      </c>
      <c r="B29" s="65"/>
      <c r="C29" s="25">
        <f>1692.6+5850+650+9424.7</f>
        <v>17617.300000000003</v>
      </c>
      <c r="D29" s="57">
        <v>47260.6</v>
      </c>
      <c r="E29" s="28">
        <v>45865.8</v>
      </c>
      <c r="F29" s="57">
        <v>0</v>
      </c>
      <c r="G29" s="57">
        <v>0</v>
      </c>
      <c r="H29" s="46">
        <f t="shared" si="2"/>
        <v>97.048704417633303</v>
      </c>
      <c r="I29" s="28">
        <f t="shared" ref="I29" si="5">E29-D29</f>
        <v>-1394.7999999999956</v>
      </c>
      <c r="J29" s="20"/>
      <c r="K29" s="21"/>
      <c r="L29" s="20"/>
      <c r="M29" s="20"/>
    </row>
    <row r="30" spans="1:13" s="9" customFormat="1" ht="52.25" customHeight="1">
      <c r="A30" s="69" t="s">
        <v>32</v>
      </c>
      <c r="B30" s="70"/>
      <c r="C30" s="26" t="e">
        <f>SUM(#REF!)</f>
        <v>#REF!</v>
      </c>
      <c r="D30" s="56">
        <f>D31+D32</f>
        <v>46618.3</v>
      </c>
      <c r="E30" s="56">
        <v>47066.5</v>
      </c>
      <c r="F30" s="56">
        <v>48539.3</v>
      </c>
      <c r="G30" s="56">
        <v>50067.8</v>
      </c>
      <c r="H30" s="42">
        <f t="shared" si="2"/>
        <v>100.96142501978835</v>
      </c>
      <c r="I30" s="26">
        <f>E30-D30</f>
        <v>448.19999999999709</v>
      </c>
      <c r="J30" s="8"/>
      <c r="K30" s="17"/>
      <c r="L30" s="8"/>
      <c r="M30" s="8"/>
    </row>
    <row r="31" spans="1:13" ht="17.399999999999999" customHeight="1">
      <c r="A31" s="64" t="s">
        <v>3</v>
      </c>
      <c r="B31" s="65"/>
      <c r="C31" s="27"/>
      <c r="D31" s="57">
        <v>46540.3</v>
      </c>
      <c r="E31" s="57">
        <v>47066.5</v>
      </c>
      <c r="F31" s="57">
        <v>48539.3</v>
      </c>
      <c r="G31" s="57">
        <v>50067.8</v>
      </c>
      <c r="H31" s="47"/>
      <c r="I31" s="27"/>
      <c r="K31" s="7"/>
    </row>
    <row r="32" spans="1:13" ht="18.649999999999999" customHeight="1">
      <c r="A32" s="64" t="s">
        <v>4</v>
      </c>
      <c r="B32" s="65"/>
      <c r="C32" s="27"/>
      <c r="D32" s="57">
        <v>78</v>
      </c>
      <c r="E32" s="57">
        <v>0</v>
      </c>
      <c r="F32" s="57">
        <v>0</v>
      </c>
      <c r="G32" s="57">
        <v>0</v>
      </c>
      <c r="H32" s="47"/>
      <c r="I32" s="27"/>
      <c r="K32" s="7"/>
    </row>
    <row r="33" spans="1:13" ht="47.4" customHeight="1">
      <c r="A33" s="69" t="s">
        <v>26</v>
      </c>
      <c r="B33" s="70"/>
      <c r="C33" s="26">
        <v>100</v>
      </c>
      <c r="D33" s="56">
        <v>100</v>
      </c>
      <c r="E33" s="26">
        <v>100</v>
      </c>
      <c r="F33" s="56">
        <v>100</v>
      </c>
      <c r="G33" s="56">
        <v>100</v>
      </c>
      <c r="H33" s="42">
        <f t="shared" ref="H33:H41" si="6">E33/D33*100</f>
        <v>100</v>
      </c>
      <c r="I33" s="26">
        <f t="shared" ref="I33:I41" si="7">E33-D33</f>
        <v>0</v>
      </c>
      <c r="K33" s="7"/>
    </row>
    <row r="34" spans="1:13" ht="93" hidden="1" customHeight="1">
      <c r="A34" s="69" t="s">
        <v>19</v>
      </c>
      <c r="B34" s="70"/>
      <c r="C34" s="26">
        <v>0</v>
      </c>
      <c r="D34" s="51">
        <v>456</v>
      </c>
      <c r="E34" s="26">
        <v>0</v>
      </c>
      <c r="F34" s="51">
        <v>0</v>
      </c>
      <c r="G34" s="51">
        <v>0</v>
      </c>
      <c r="H34" s="42">
        <f t="shared" si="6"/>
        <v>0</v>
      </c>
      <c r="I34" s="26">
        <f t="shared" si="7"/>
        <v>-456</v>
      </c>
      <c r="K34" s="7"/>
    </row>
    <row r="35" spans="1:13" ht="46.5" hidden="1" customHeight="1">
      <c r="A35" s="69" t="s">
        <v>13</v>
      </c>
      <c r="B35" s="70"/>
      <c r="C35" s="26">
        <f>SUM(C36:C37)</f>
        <v>0</v>
      </c>
      <c r="D35" s="51">
        <f>SUM(D36:D37)</f>
        <v>17140.900000000001</v>
      </c>
      <c r="E35" s="26">
        <f>SUM(E36:E37)</f>
        <v>0</v>
      </c>
      <c r="F35" s="51">
        <f>SUM(F36:F37)</f>
        <v>0</v>
      </c>
      <c r="G35" s="51">
        <f>SUM(G36:G37)</f>
        <v>0</v>
      </c>
      <c r="H35" s="42">
        <v>0</v>
      </c>
      <c r="I35" s="26">
        <f t="shared" si="7"/>
        <v>-17140.900000000001</v>
      </c>
      <c r="K35" s="7"/>
    </row>
    <row r="36" spans="1:13" ht="22.5" hidden="1" customHeight="1">
      <c r="A36" s="64" t="s">
        <v>3</v>
      </c>
      <c r="B36" s="65"/>
      <c r="C36" s="28">
        <v>0</v>
      </c>
      <c r="D36" s="52">
        <v>1199.9000000000001</v>
      </c>
      <c r="E36" s="28">
        <v>0</v>
      </c>
      <c r="F36" s="52">
        <v>0</v>
      </c>
      <c r="G36" s="52">
        <v>0</v>
      </c>
      <c r="H36" s="48">
        <v>0</v>
      </c>
      <c r="I36" s="25">
        <f t="shared" si="7"/>
        <v>-1199.9000000000001</v>
      </c>
      <c r="K36" s="7"/>
    </row>
    <row r="37" spans="1:13" ht="18.75" hidden="1" customHeight="1">
      <c r="A37" s="64" t="s">
        <v>4</v>
      </c>
      <c r="B37" s="65"/>
      <c r="C37" s="28">
        <v>0</v>
      </c>
      <c r="D37" s="52">
        <v>15941</v>
      </c>
      <c r="E37" s="28">
        <v>0</v>
      </c>
      <c r="F37" s="52">
        <v>0</v>
      </c>
      <c r="G37" s="52">
        <v>0</v>
      </c>
      <c r="H37" s="48">
        <v>0</v>
      </c>
      <c r="I37" s="25">
        <f t="shared" si="7"/>
        <v>-15941</v>
      </c>
      <c r="K37" s="7"/>
    </row>
    <row r="38" spans="1:13" s="4" customFormat="1" ht="15.75" customHeight="1">
      <c r="A38" s="66" t="s">
        <v>6</v>
      </c>
      <c r="B38" s="67"/>
      <c r="C38" s="31" t="e">
        <f>C11+C14+C15+C16+C17+C18+C21+C24+C27+C30+C33</f>
        <v>#REF!</v>
      </c>
      <c r="D38" s="58">
        <f>D11+D14+D15+D18+D24+D27+D30+D33</f>
        <v>1238584.2000000002</v>
      </c>
      <c r="E38" s="31">
        <f>E11+E14+E15+E16+E18+E21+E24+E27+E30+E33+E34+E35</f>
        <v>789882.7</v>
      </c>
      <c r="F38" s="58">
        <f>F11+F14+F15+F16+F18+F21+F24+F27+F30+F33+F34+F35</f>
        <v>780054.4</v>
      </c>
      <c r="G38" s="58">
        <f>G11+G14+G15+G16+G18+G21+G24+G27+G30+G33+G34+G35</f>
        <v>771800.8</v>
      </c>
      <c r="H38" s="48">
        <f t="shared" si="6"/>
        <v>63.773032144282148</v>
      </c>
      <c r="I38" s="31">
        <f t="shared" si="7"/>
        <v>-448701.50000000023</v>
      </c>
      <c r="J38" s="3"/>
      <c r="K38" s="18"/>
    </row>
    <row r="39" spans="1:13" s="4" customFormat="1" ht="18" customHeight="1">
      <c r="A39" s="64" t="s">
        <v>3</v>
      </c>
      <c r="B39" s="65"/>
      <c r="C39" s="28" t="e">
        <f>C12+#REF!+C15+C16+C17+#REF!+C21+C24+C28+#REF!+C33</f>
        <v>#REF!</v>
      </c>
      <c r="D39" s="57">
        <f>D12+D14+D15+D19+D25+D28+D31+D33</f>
        <v>584408.6</v>
      </c>
      <c r="E39" s="28">
        <f>E12+E14+E15+E16+E19+E22+E24+E28+E30+E33+E34+E36</f>
        <v>546949.69999999995</v>
      </c>
      <c r="F39" s="57">
        <f>F12+F14+F15+F16+F19+F22+F24+F28+F30+F33+F34+F36</f>
        <v>580427.19999999995</v>
      </c>
      <c r="G39" s="57">
        <f>G12+G14+G15+G16+G19+G22+G24+G28+G30+G33+G34+G36</f>
        <v>569548</v>
      </c>
      <c r="H39" s="46">
        <f t="shared" si="6"/>
        <v>93.590289396836397</v>
      </c>
      <c r="I39" s="28">
        <f t="shared" si="7"/>
        <v>-37458.900000000023</v>
      </c>
      <c r="J39" s="3"/>
      <c r="K39" s="18"/>
    </row>
    <row r="40" spans="1:13" s="4" customFormat="1" ht="18.75" customHeight="1">
      <c r="A40" s="64" t="s">
        <v>4</v>
      </c>
      <c r="B40" s="65"/>
      <c r="C40" s="28" t="e">
        <f>#REF!+C29+#REF!+#REF!+C13</f>
        <v>#REF!</v>
      </c>
      <c r="D40" s="57">
        <f>D13+D20+D26+D29+D32</f>
        <v>654175.6</v>
      </c>
      <c r="E40" s="28">
        <f>E13+E20+E23+E29+E37</f>
        <v>242933</v>
      </c>
      <c r="F40" s="57">
        <f>F13+F20+F23+F29+F37</f>
        <v>199627.2</v>
      </c>
      <c r="G40" s="57">
        <f>G13+G20+G23+G29+G37</f>
        <v>202252.79999999999</v>
      </c>
      <c r="H40" s="46">
        <f t="shared" si="6"/>
        <v>37.135747649407897</v>
      </c>
      <c r="I40" s="28">
        <f t="shared" si="7"/>
        <v>-411242.6</v>
      </c>
      <c r="J40" s="3"/>
      <c r="K40" s="18"/>
    </row>
    <row r="41" spans="1:13" s="4" customFormat="1" ht="15.5">
      <c r="A41" s="66" t="s">
        <v>5</v>
      </c>
      <c r="B41" s="67"/>
      <c r="C41" s="31" t="e">
        <f>C9-C38</f>
        <v>#REF!</v>
      </c>
      <c r="D41" s="58">
        <f>D9-D38</f>
        <v>304240.79999999981</v>
      </c>
      <c r="E41" s="31">
        <f>E9-E38</f>
        <v>158995.60000000009</v>
      </c>
      <c r="F41" s="58">
        <f>F9-F38</f>
        <v>81545</v>
      </c>
      <c r="G41" s="58">
        <f>G9-G38</f>
        <v>82831.899999999907</v>
      </c>
      <c r="H41" s="48">
        <f t="shared" si="6"/>
        <v>52.259788956642304</v>
      </c>
      <c r="I41" s="31">
        <f t="shared" si="7"/>
        <v>-145245.19999999972</v>
      </c>
      <c r="J41" s="3"/>
      <c r="K41" s="18"/>
    </row>
    <row r="42" spans="1:13" s="4" customFormat="1" ht="21" customHeight="1">
      <c r="A42" s="66" t="s">
        <v>14</v>
      </c>
      <c r="B42" s="68"/>
      <c r="C42" s="31">
        <v>0</v>
      </c>
      <c r="D42" s="58">
        <v>0</v>
      </c>
      <c r="E42" s="31">
        <v>0</v>
      </c>
      <c r="F42" s="58">
        <v>20358.099999999999</v>
      </c>
      <c r="G42" s="58">
        <v>36213.800000000003</v>
      </c>
      <c r="H42" s="48">
        <v>0</v>
      </c>
      <c r="I42" s="31">
        <v>0</v>
      </c>
      <c r="J42" s="3"/>
      <c r="K42" s="18"/>
    </row>
    <row r="43" spans="1:13" ht="15">
      <c r="A43" s="62" t="s">
        <v>11</v>
      </c>
      <c r="B43" s="63"/>
      <c r="C43" s="32">
        <v>10294.200000000001</v>
      </c>
      <c r="D43" s="59">
        <v>-87509.6</v>
      </c>
      <c r="E43" s="32">
        <v>-55728.800000000003</v>
      </c>
      <c r="F43" s="59">
        <v>-50000.2</v>
      </c>
      <c r="G43" s="59">
        <v>-34801.300000000003</v>
      </c>
      <c r="H43" s="49">
        <v>0</v>
      </c>
      <c r="I43" s="50">
        <v>0</v>
      </c>
      <c r="J43" s="2"/>
      <c r="K43" s="2"/>
      <c r="L43" s="2"/>
      <c r="M43" s="2"/>
    </row>
    <row r="44" spans="1:13">
      <c r="B44" s="19"/>
      <c r="C44" s="33"/>
      <c r="D44" s="55"/>
      <c r="E44" s="6"/>
      <c r="F44" s="6"/>
      <c r="G44" s="6"/>
      <c r="J44" s="2"/>
      <c r="K44" s="2"/>
      <c r="L44" s="2"/>
      <c r="M44" s="2"/>
    </row>
    <row r="45" spans="1:13">
      <c r="B45" s="19"/>
      <c r="C45" s="33"/>
      <c r="D45" s="55"/>
      <c r="E45" s="6"/>
      <c r="F45" s="6"/>
      <c r="G45" s="6"/>
      <c r="J45" s="2"/>
      <c r="K45" s="2"/>
      <c r="L45" s="2"/>
      <c r="M45" s="2"/>
    </row>
    <row r="46" spans="1:13">
      <c r="B46" s="19"/>
      <c r="C46" s="33"/>
      <c r="D46" s="55"/>
      <c r="E46" s="6"/>
      <c r="F46" s="6"/>
      <c r="G46" s="6"/>
      <c r="J46" s="2"/>
      <c r="K46" s="2"/>
      <c r="L46" s="2"/>
      <c r="M46" s="2"/>
    </row>
    <row r="47" spans="1:13">
      <c r="C47" s="33"/>
      <c r="D47" s="55"/>
      <c r="E47" s="6"/>
      <c r="F47" s="6"/>
      <c r="G47" s="6"/>
      <c r="J47" s="2"/>
      <c r="K47" s="2"/>
      <c r="L47" s="2"/>
      <c r="M47" s="2"/>
    </row>
    <row r="48" spans="1:13">
      <c r="J48" s="2"/>
      <c r="K48" s="2"/>
      <c r="L48" s="2"/>
      <c r="M48" s="2"/>
    </row>
  </sheetData>
  <mergeCells count="47">
    <mergeCell ref="F1:G1"/>
    <mergeCell ref="A22:B22"/>
    <mergeCell ref="A23:B23"/>
    <mergeCell ref="E2:I2"/>
    <mergeCell ref="A3:I3"/>
    <mergeCell ref="A5:B7"/>
    <mergeCell ref="C5:C7"/>
    <mergeCell ref="D5:D7"/>
    <mergeCell ref="E5:G5"/>
    <mergeCell ref="H5:I6"/>
    <mergeCell ref="E6:E7"/>
    <mergeCell ref="F6:F7"/>
    <mergeCell ref="G6:G7"/>
    <mergeCell ref="A21:B21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38:B38"/>
    <mergeCell ref="A24:B24"/>
    <mergeCell ref="A27:B27"/>
    <mergeCell ref="A28:B28"/>
    <mergeCell ref="A29:B29"/>
    <mergeCell ref="A30:B30"/>
    <mergeCell ref="A33:B33"/>
    <mergeCell ref="A34:B34"/>
    <mergeCell ref="A35:B35"/>
    <mergeCell ref="A36:B36"/>
    <mergeCell ref="A37:B37"/>
    <mergeCell ref="A25:B25"/>
    <mergeCell ref="A26:B26"/>
    <mergeCell ref="A31:B31"/>
    <mergeCell ref="A43:B43"/>
    <mergeCell ref="A32:B32"/>
    <mergeCell ref="A39:B39"/>
    <mergeCell ref="A40:B40"/>
    <mergeCell ref="A41:B41"/>
    <mergeCell ref="A42:B42"/>
  </mergeCells>
  <pageMargins left="0.43307086614173229" right="0.19685039370078741" top="0.27559055118110237" bottom="0.27559055118110237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пзап 15.11.21г</vt:lpstr>
      <vt:lpstr>'прилож 2 к пзап 15.11.21г'!Область_печати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Вера Александровна Почтаренко</cp:lastModifiedBy>
  <cp:lastPrinted>2021-11-15T06:43:50Z</cp:lastPrinted>
  <dcterms:created xsi:type="dcterms:W3CDTF">2016-06-17T10:09:22Z</dcterms:created>
  <dcterms:modified xsi:type="dcterms:W3CDTF">2021-11-15T06:52:51Z</dcterms:modified>
</cp:coreProperties>
</file>